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ott MacKenzie\Desktop\Scott-new\Book2ndEdition\examples_Excel\"/>
    </mc:Choice>
  </mc:AlternateContent>
  <xr:revisionPtr revIDLastSave="0" documentId="13_ncr:1_{7858562C-8C0A-4566-9CDF-74EFDA561C91}" xr6:coauthVersionLast="47" xr6:coauthVersionMax="47" xr10:uidLastSave="{00000000-0000-0000-0000-000000000000}"/>
  <bookViews>
    <workbookView xWindow="-110" yWindow="-110" windowWidth="34620" windowHeight="13900" xr2:uid="{00000000-000D-0000-FFFF-FFFF00000000}"/>
  </bookViews>
  <sheets>
    <sheet name="Ex1" sheetId="5" r:id="rId1"/>
    <sheet name="Ex2" sheetId="4" r:id="rId2"/>
    <sheet name="Ex3" sheetId="6" r:id="rId3"/>
    <sheet name="Ex4" sheetId="7" r:id="rId4"/>
  </sheets>
  <definedNames>
    <definedName name="aaa">#REF!</definedName>
    <definedName name="AB">#REF!</definedName>
    <definedName name="AC">#REF!,#REF!</definedName>
    <definedName name="ACCELLS">#REF!,#REF!</definedName>
    <definedName name="data">#REF!</definedName>
    <definedName name="data2">#REF!</definedName>
    <definedName name="data3">'Ex2'!#REF!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7" l="1"/>
  <c r="B18" i="7"/>
  <c r="G23" i="7"/>
  <c r="G25" i="7"/>
  <c r="G24" i="7"/>
  <c r="H22" i="5"/>
  <c r="G22" i="6"/>
  <c r="C17" i="7"/>
  <c r="B17" i="7"/>
  <c r="D16" i="7"/>
  <c r="E16" i="7" s="1"/>
  <c r="D15" i="7"/>
  <c r="E15" i="7" s="1"/>
  <c r="D14" i="7"/>
  <c r="E14" i="7" s="1"/>
  <c r="D13" i="7"/>
  <c r="E13" i="7" s="1"/>
  <c r="D12" i="7"/>
  <c r="E12" i="7" s="1"/>
  <c r="D11" i="7"/>
  <c r="E11" i="7" s="1"/>
  <c r="D10" i="7"/>
  <c r="E10" i="7" s="1"/>
  <c r="D9" i="7"/>
  <c r="E9" i="7" s="1"/>
  <c r="F9" i="7" l="1"/>
  <c r="G9" i="7" s="1"/>
  <c r="F11" i="7"/>
  <c r="G11" i="7" s="1"/>
  <c r="F13" i="7"/>
  <c r="G13" i="7" s="1"/>
  <c r="F16" i="7"/>
  <c r="G16" i="7" s="1"/>
  <c r="F12" i="7"/>
  <c r="G12" i="7" s="1"/>
  <c r="F14" i="7"/>
  <c r="G14" i="7" s="1"/>
  <c r="F10" i="7"/>
  <c r="G10" i="7" s="1"/>
  <c r="F15" i="7"/>
  <c r="G15" i="7" s="1"/>
  <c r="J11" i="7" l="1"/>
  <c r="J10" i="7"/>
  <c r="G23" i="6"/>
  <c r="G17" i="7" l="1"/>
  <c r="G22" i="7" s="1"/>
  <c r="G26" i="7" s="1"/>
  <c r="G27" i="7" s="1"/>
  <c r="G21" i="6"/>
  <c r="G20" i="6"/>
  <c r="D4" i="6"/>
  <c r="E4" i="6" s="1"/>
  <c r="C14" i="6"/>
  <c r="B14" i="6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5" i="6"/>
  <c r="E5" i="6" s="1"/>
  <c r="H23" i="5"/>
  <c r="G29" i="4"/>
  <c r="G28" i="4"/>
  <c r="G27" i="4"/>
  <c r="G26" i="4"/>
  <c r="H21" i="5"/>
  <c r="H20" i="5"/>
  <c r="E5" i="5"/>
  <c r="H27" i="5" l="1"/>
  <c r="H28" i="5" s="1"/>
  <c r="G24" i="6"/>
  <c r="G25" i="6" s="1"/>
  <c r="G28" i="7"/>
  <c r="G29" i="7" s="1"/>
  <c r="G26" i="6"/>
  <c r="G27" i="6" s="1"/>
  <c r="F6" i="6"/>
  <c r="G6" i="6" s="1"/>
  <c r="G32" i="4"/>
  <c r="G33" i="4" s="1"/>
  <c r="G30" i="4"/>
  <c r="G31" i="4" s="1"/>
  <c r="H25" i="5"/>
  <c r="H26" i="5" s="1"/>
  <c r="F9" i="6"/>
  <c r="G9" i="6" s="1"/>
  <c r="F13" i="6"/>
  <c r="G13" i="6" s="1"/>
  <c r="F7" i="6"/>
  <c r="G7" i="6" s="1"/>
  <c r="F11" i="6"/>
  <c r="G11" i="6" s="1"/>
  <c r="F12" i="6"/>
  <c r="G12" i="6" s="1"/>
  <c r="F8" i="6"/>
  <c r="G8" i="6" s="1"/>
  <c r="F5" i="6"/>
  <c r="G5" i="6" s="1"/>
  <c r="F10" i="6"/>
  <c r="G10" i="6" s="1"/>
  <c r="C21" i="4" l="1"/>
  <c r="B21" i="4"/>
  <c r="D15" i="5"/>
  <c r="C15" i="5"/>
  <c r="E10" i="5" l="1"/>
  <c r="F10" i="5" s="1"/>
  <c r="E9" i="5"/>
  <c r="F9" i="5" s="1"/>
  <c r="E8" i="5"/>
  <c r="F8" i="5" s="1"/>
  <c r="E14" i="5"/>
  <c r="F14" i="5" s="1"/>
  <c r="E13" i="5"/>
  <c r="F13" i="5" s="1"/>
  <c r="E11" i="5"/>
  <c r="F11" i="5" s="1"/>
  <c r="E7" i="5"/>
  <c r="E6" i="5"/>
  <c r="F6" i="5" s="1"/>
  <c r="E12" i="5"/>
  <c r="F12" i="5" s="1"/>
  <c r="F5" i="5"/>
  <c r="D6" i="4"/>
  <c r="E6" i="4" s="1"/>
  <c r="D7" i="4"/>
  <c r="D8" i="4"/>
  <c r="E8" i="4" s="1"/>
  <c r="D9" i="4"/>
  <c r="D10" i="4"/>
  <c r="D11" i="4"/>
  <c r="E11" i="4" s="1"/>
  <c r="D12" i="4"/>
  <c r="E12" i="4" s="1"/>
  <c r="D13" i="4"/>
  <c r="D14" i="4"/>
  <c r="D15" i="4"/>
  <c r="E15" i="4" s="1"/>
  <c r="D16" i="4"/>
  <c r="E16" i="4" s="1"/>
  <c r="D17" i="4"/>
  <c r="D18" i="4"/>
  <c r="D19" i="4"/>
  <c r="E19" i="4" s="1"/>
  <c r="D20" i="4"/>
  <c r="E20" i="4" s="1"/>
  <c r="D5" i="4"/>
  <c r="E5" i="4" s="1"/>
  <c r="F7" i="5" l="1"/>
  <c r="G7" i="5" s="1"/>
  <c r="H7" i="5" s="1"/>
  <c r="G9" i="5"/>
  <c r="H9" i="5" s="1"/>
  <c r="G13" i="5"/>
  <c r="H13" i="5" s="1"/>
  <c r="G10" i="5"/>
  <c r="H10" i="5" s="1"/>
  <c r="G14" i="5"/>
  <c r="H14" i="5" s="1"/>
  <c r="G11" i="5"/>
  <c r="H11" i="5" s="1"/>
  <c r="G8" i="5"/>
  <c r="H8" i="5" s="1"/>
  <c r="G12" i="5"/>
  <c r="H12" i="5" s="1"/>
  <c r="E18" i="4"/>
  <c r="E14" i="4"/>
  <c r="E10" i="4"/>
  <c r="E17" i="4"/>
  <c r="E13" i="4"/>
  <c r="E9" i="4"/>
  <c r="E7" i="4"/>
  <c r="F7" i="4" s="1"/>
  <c r="F17" i="4" l="1"/>
  <c r="F15" i="4"/>
  <c r="G15" i="4" s="1"/>
  <c r="F8" i="4"/>
  <c r="G8" i="4" s="1"/>
  <c r="F16" i="4"/>
  <c r="G16" i="4" s="1"/>
  <c r="G7" i="4"/>
  <c r="F10" i="4"/>
  <c r="G17" i="4"/>
  <c r="F9" i="4"/>
  <c r="G9" i="4" s="1"/>
  <c r="F14" i="4"/>
  <c r="G14" i="4" s="1"/>
  <c r="F11" i="4"/>
  <c r="G11" i="4" s="1"/>
  <c r="F19" i="4"/>
  <c r="G19" i="4" s="1"/>
  <c r="F12" i="4"/>
  <c r="G12" i="4" s="1"/>
  <c r="F20" i="4"/>
  <c r="G20" i="4" s="1"/>
  <c r="G10" i="4"/>
  <c r="F13" i="4"/>
  <c r="G13" i="4" s="1"/>
  <c r="F18" i="4"/>
  <c r="G18" i="4" s="1"/>
</calcChain>
</file>

<file path=xl/sharedStrings.xml><?xml version="1.0" encoding="utf-8"?>
<sst xmlns="http://schemas.openxmlformats.org/spreadsheetml/2006/main" count="131" uniqueCount="75">
  <si>
    <t>Participant</t>
  </si>
  <si>
    <t>Observation</t>
  </si>
  <si>
    <t>Rank</t>
  </si>
  <si>
    <t>XA</t>
  </si>
  <si>
    <t>XB</t>
  </si>
  <si>
    <t>XA-XB</t>
  </si>
  <si>
    <t>abs(XA-XB)</t>
  </si>
  <si>
    <t>-</t>
  </si>
  <si>
    <t>Signed
Rank</t>
  </si>
  <si>
    <t>From http://vassarstats.net/textbook/ch12a.html</t>
  </si>
  <si>
    <t>Using StatView… (see 06-WilcoxonSignedRank-Ex1.svd)</t>
  </si>
  <si>
    <t>Raw means</t>
  </si>
  <si>
    <t>MPA</t>
  </si>
  <si>
    <t>MPB</t>
  </si>
  <si>
    <t>MPA-MPB</t>
  </si>
  <si>
    <t>abs(MPA-MPB)</t>
  </si>
  <si>
    <t>Rating</t>
  </si>
  <si>
    <t>Procedure:</t>
  </si>
  <si>
    <t>Results:</t>
  </si>
  <si>
    <t>C =</t>
  </si>
  <si>
    <t>Min(sp,sn)=</t>
  </si>
  <si>
    <t>n =</t>
  </si>
  <si>
    <t xml:space="preserve">T1 = </t>
  </si>
  <si>
    <t xml:space="preserve">T2 = </t>
  </si>
  <si>
    <t xml:space="preserve">sum(Ti^3-Ti) = </t>
  </si>
  <si>
    <t>A =</t>
  </si>
  <si>
    <t xml:space="preserve">B = </t>
  </si>
  <si>
    <t xml:space="preserve">C = </t>
  </si>
  <si>
    <t xml:space="preserve">D = </t>
  </si>
  <si>
    <t>(=(A-B) / sqrt(C-D))</t>
  </si>
  <si>
    <t>From page 611 of "Handbook of Parametric and Non-parametric Statistical Procedures" by David Sheskin</t>
  </si>
  <si>
    <t>Using StatView… (see 06-WilcoxonSignedRank-Ex3.svd)</t>
  </si>
  <si>
    <t>T3 =</t>
  </si>
  <si>
    <t>(=(A-B) / sqrt(C))</t>
  </si>
  <si>
    <t>(=T)</t>
  </si>
  <si>
    <t>(=n(n+1)/4)</t>
  </si>
  <si>
    <t>(=n(n+1)(2n+1)/24)</t>
  </si>
  <si>
    <t>(=sum(Ti^3-Ti))</t>
  </si>
  <si>
    <t>T2 =</t>
  </si>
  <si>
    <t>T1 =</t>
  </si>
  <si>
    <t>B =</t>
  </si>
  <si>
    <t>D =</t>
  </si>
  <si>
    <t>sum(Ti^3-Ti) =</t>
  </si>
  <si>
    <t>®</t>
  </si>
  <si>
    <r>
      <rPr>
        <sz val="11"/>
        <color rgb="FFFF0000"/>
        <rFont val="Calibri"/>
        <family val="2"/>
        <scheme val="minor"/>
      </rPr>
      <t>Conclusion:</t>
    </r>
    <r>
      <rPr>
        <sz val="11"/>
        <color theme="1"/>
        <rFont val="Calibri"/>
        <family val="2"/>
        <scheme val="minor"/>
      </rPr>
      <t xml:space="preserve"> since |z| &gt; 1.96, the null hypothesis is rejected. The devices differ in "cool appeal" (MPA is cooler)</t>
    </r>
  </si>
  <si>
    <t>For comparison… (same data)</t>
  </si>
  <si>
    <t>p =</t>
  </si>
  <si>
    <t>p' =</t>
  </si>
  <si>
    <t>z =</t>
  </si>
  <si>
    <t>z' =</t>
  </si>
  <si>
    <t xml:space="preserve">z = </t>
  </si>
  <si>
    <t xml:space="preserve">z' = </t>
  </si>
  <si>
    <t>2 =</t>
  </si>
  <si>
    <r>
      <t xml:space="preserve">z </t>
    </r>
    <r>
      <rPr>
        <sz val="11"/>
        <color theme="1"/>
        <rFont val="Symbol"/>
        <family val="1"/>
        <charset val="2"/>
      </rPr>
      <t>®</t>
    </r>
  </si>
  <si>
    <r>
      <t xml:space="preserve">z' </t>
    </r>
    <r>
      <rPr>
        <sz val="11"/>
        <color theme="1"/>
        <rFont val="Symbol"/>
        <family val="1"/>
        <charset val="2"/>
      </rPr>
      <t>®</t>
    </r>
  </si>
  <si>
    <t>Waggy</t>
  </si>
  <si>
    <t>Scratchy</t>
  </si>
  <si>
    <r>
      <rPr>
        <sz val="11"/>
        <color rgb="FFFF0000"/>
        <rFont val="Calibri"/>
        <family val="2"/>
        <scheme val="minor"/>
      </rPr>
      <t>Research question:</t>
    </r>
    <r>
      <rPr>
        <sz val="11"/>
        <color theme="1"/>
        <rFont val="Calibri"/>
        <family val="2"/>
        <scheme val="minor"/>
      </rPr>
      <t xml:space="preserve"> Which of two toy dogs (Waggy, Scratchy) is more engaging for children?</t>
    </r>
  </si>
  <si>
    <r>
      <t xml:space="preserve"> </t>
    </r>
    <r>
      <rPr>
        <sz val="11"/>
        <color theme="1"/>
        <rFont val="Symbol"/>
        <family val="1"/>
        <charset val="2"/>
      </rPr>
      <t>·</t>
    </r>
    <r>
      <rPr>
        <sz val="11"/>
        <color theme="1"/>
        <rFont val="Calibri"/>
        <family val="2"/>
      </rPr>
      <t xml:space="preserve"> 8 children </t>
    </r>
    <r>
      <rPr>
        <sz val="11"/>
        <color theme="1"/>
        <rFont val="Calibri"/>
        <family val="2"/>
        <scheme val="minor"/>
      </rPr>
      <t>are recruited and and allowed to play with each toy dog for 30 minutes</t>
    </r>
  </si>
  <si>
    <r>
      <rPr>
        <sz val="11"/>
        <color theme="1"/>
        <rFont val="Symbol"/>
        <family val="1"/>
        <charset val="2"/>
      </rPr>
      <t>·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Number of words spoken is considered a measure of engagement</t>
    </r>
  </si>
  <si>
    <t>Waggy - Scratchy</t>
  </si>
  <si>
    <t>abs(Waggy - Scratchy)</t>
  </si>
  <si>
    <t>Using StatView…</t>
  </si>
  <si>
    <t>Number of Words</t>
  </si>
  <si>
    <t xml:space="preserve">sp = </t>
  </si>
  <si>
    <t>sn =</t>
  </si>
  <si>
    <t xml:space="preserve">SD = </t>
  </si>
  <si>
    <t>Mean =</t>
  </si>
  <si>
    <t>Anova…</t>
  </si>
  <si>
    <t>Using GoStats…</t>
  </si>
  <si>
    <t>file: wilcoxonsignedranks-ex1.txt</t>
  </si>
  <si>
    <t>z</t>
  </si>
  <si>
    <t>p</t>
  </si>
  <si>
    <t>z'</t>
  </si>
  <si>
    <t>p'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</si>
</sst>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/>
    <xf numFmtId="165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center"/>
    </xf>
    <xf numFmtId="0" fontId="1" fillId="0" borderId="0" xfId="0" applyFont="1"/>
    <xf numFmtId="166" fontId="0" fillId="0" borderId="0" xfId="0" applyNumberFormat="1" applyAlignment="1">
      <alignment horizontal="right"/>
    </xf>
    <xf numFmtId="166" fontId="0" fillId="0" borderId="0" xfId="0" applyNumberFormat="1" applyAlignment="1">
      <alignment horizontal="center"/>
    </xf>
    <xf numFmtId="0" fontId="0" fillId="0" borderId="0" xfId="0" quotePrefix="1" applyAlignment="1">
      <alignment horizontal="right"/>
    </xf>
    <xf numFmtId="165" fontId="0" fillId="4" borderId="0" xfId="0" applyNumberFormat="1" applyFill="1" applyAlignment="1">
      <alignment horizontal="center"/>
    </xf>
    <xf numFmtId="166" fontId="0" fillId="4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6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4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193675</xdr:colOff>
      <xdr:row>15</xdr:row>
      <xdr:rowOff>180975</xdr:rowOff>
    </xdr:from>
    <xdr:to>
      <xdr:col>13</xdr:col>
      <xdr:colOff>117475</xdr:colOff>
      <xdr:row>21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241925" y="2773892"/>
          <a:ext cx="2966508" cy="1006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NOTE: T1 and T2 are derived by hand.  For this, you examine the "Rank"</a:t>
          </a:r>
          <a:r>
            <a:rPr lang="en-CA" sz="1100" baseline="0"/>
            <a:t> list (not the "Signed Rank" list).  T1 is "3" because there is a three-way tie for rank 2.  T2 is "2" because there is a two-way tie for "7.5".</a:t>
          </a:r>
        </a:p>
        <a:p>
          <a:endParaRPr lang="en-CA" sz="1100"/>
        </a:p>
      </xdr:txBody>
    </xdr:sp>
    <xdr:clientData/>
  </xdr:twoCellAnchor>
  <xdr:twoCellAnchor>
    <xdr:from>
      <xdr:col>8</xdr:col>
      <xdr:colOff>248709</xdr:colOff>
      <xdr:row>1</xdr:row>
      <xdr:rowOff>78318</xdr:rowOff>
    </xdr:from>
    <xdr:to>
      <xdr:col>20</xdr:col>
      <xdr:colOff>153459</xdr:colOff>
      <xdr:row>14</xdr:row>
      <xdr:rowOff>47626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A4463FD-F432-4603-9199-AEEC6F5476E5}"/>
            </a:ext>
          </a:extLst>
        </xdr:cNvPr>
        <xdr:cNvSpPr txBox="1"/>
      </xdr:nvSpPr>
      <xdr:spPr>
        <a:xfrm>
          <a:off x="5296959" y="78318"/>
          <a:ext cx="7207250" cy="2377016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This is an Excel implementation</a:t>
          </a:r>
          <a:r>
            <a:rPr lang="en-US" sz="1800" baseline="0"/>
            <a:t> of the Wilcoxon Signed Ranks test for the data in Figure 6.37 in HCI_ERP_2e.  The result is the same as reported in Figure 6.38.  </a:t>
          </a:r>
        </a:p>
        <a:p>
          <a:endParaRPr lang="en-US" sz="1800" baseline="0"/>
        </a:p>
        <a:p>
          <a:r>
            <a:rPr lang="en-US" sz="1800" baseline="0"/>
            <a:t>References:</a:t>
          </a:r>
        </a:p>
        <a:p>
          <a:r>
            <a:rPr lang="en-US" sz="1200" b="1">
              <a:latin typeface="Courier New" panose="02070309020205020404" pitchFamily="49" charset="0"/>
              <a:cs typeface="Courier New" panose="02070309020205020404" pitchFamily="49" charset="0"/>
            </a:rPr>
            <a:t>https://real-statistics.com/non-parametric-tests/wilcoxon-signed-ranks-test/</a:t>
          </a:r>
        </a:p>
        <a:p>
          <a:endParaRPr lang="en-US" sz="1200" b="1"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D. Sheskin. </a:t>
          </a:r>
          <a:r>
            <a:rPr lang="en-US" sz="1400" b="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Handbook of parametric and nonparametric statistical procedures</a:t>
          </a:r>
          <a:r>
            <a:rPr lang="en-US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CRC Press, Boca Raton, FL, 5th ed. Edition, 2011. doi: 10.1201/9781420036268.</a:t>
          </a:r>
          <a:endParaRPr lang="en-US" sz="1400">
            <a:effectLst/>
          </a:endParaRPr>
        </a:p>
        <a:p>
          <a:endParaRPr lang="en-US" sz="12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</xdr:row>
      <xdr:rowOff>0</xdr:rowOff>
    </xdr:from>
    <xdr:to>
      <xdr:col>12</xdr:col>
      <xdr:colOff>209550</xdr:colOff>
      <xdr:row>15</xdr:row>
      <xdr:rowOff>28575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7375" y="571500"/>
          <a:ext cx="2647950" cy="2314575"/>
        </a:xfrm>
        <a:prstGeom prst="rect">
          <a:avLst/>
        </a:prstGeom>
        <a:solidFill>
          <a:sysClr val="window" lastClr="FFFFFF"/>
        </a:solidFill>
        <a:ln>
          <a:solidFill>
            <a:schemeClr val="accent1"/>
          </a:solidFill>
        </a:ln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23</xdr:col>
      <xdr:colOff>133350</xdr:colOff>
      <xdr:row>8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0125" y="571500"/>
          <a:ext cx="5619750" cy="990600"/>
        </a:xfrm>
        <a:prstGeom prst="rect">
          <a:avLst/>
        </a:prstGeom>
        <a:solidFill>
          <a:sysClr val="window" lastClr="FFFFFF"/>
        </a:solidFill>
        <a:ln>
          <a:solidFill>
            <a:schemeClr val="accent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</xdr:row>
      <xdr:rowOff>0</xdr:rowOff>
    </xdr:from>
    <xdr:to>
      <xdr:col>12</xdr:col>
      <xdr:colOff>457200</xdr:colOff>
      <xdr:row>14</xdr:row>
      <xdr:rowOff>28575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381000"/>
          <a:ext cx="2895600" cy="2314575"/>
        </a:xfrm>
        <a:prstGeom prst="rect">
          <a:avLst/>
        </a:prstGeom>
        <a:solidFill>
          <a:sysClr val="window" lastClr="FFFFFF"/>
        </a:solidFill>
        <a:ln>
          <a:solidFill>
            <a:schemeClr val="accent1"/>
          </a:solidFill>
        </a:ln>
      </xdr:spPr>
    </xdr:pic>
    <xdr:clientData/>
  </xdr:twoCellAnchor>
  <xdr:twoCellAnchor editAs="oneCell">
    <xdr:from>
      <xdr:col>10</xdr:col>
      <xdr:colOff>28574</xdr:colOff>
      <xdr:row>38</xdr:row>
      <xdr:rowOff>184310</xdr:rowOff>
    </xdr:from>
    <xdr:to>
      <xdr:col>16</xdr:col>
      <xdr:colOff>438149</xdr:colOff>
      <xdr:row>59</xdr:row>
      <xdr:rowOff>47626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1824" y="6851810"/>
          <a:ext cx="4067175" cy="3863816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609599</xdr:colOff>
      <xdr:row>24</xdr:row>
      <xdr:rowOff>9525</xdr:rowOff>
    </xdr:from>
    <xdr:to>
      <xdr:col>13</xdr:col>
      <xdr:colOff>2414</xdr:colOff>
      <xdr:row>29</xdr:row>
      <xdr:rowOff>57150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49" y="4581525"/>
          <a:ext cx="1831215" cy="1000125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390524</xdr:colOff>
      <xdr:row>23</xdr:row>
      <xdr:rowOff>180975</xdr:rowOff>
    </xdr:from>
    <xdr:to>
      <xdr:col>16</xdr:col>
      <xdr:colOff>397451</xdr:colOff>
      <xdr:row>29</xdr:row>
      <xdr:rowOff>47625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72574" y="4371975"/>
          <a:ext cx="1835727" cy="1009650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19049</xdr:colOff>
      <xdr:row>24</xdr:row>
      <xdr:rowOff>1</xdr:rowOff>
    </xdr:from>
    <xdr:to>
      <xdr:col>21</xdr:col>
      <xdr:colOff>600075</xdr:colOff>
      <xdr:row>34</xdr:row>
      <xdr:rowOff>9525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11239499" y="4381501"/>
          <a:ext cx="3019426" cy="15335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NOTE: "T" in the formula is...</a:t>
          </a:r>
        </a:p>
        <a:p>
          <a:r>
            <a:rPr lang="en-CA" sz="1100" baseline="0"/>
            <a:t>   </a:t>
          </a:r>
        </a:p>
        <a:p>
          <a:r>
            <a:rPr lang="en-CA" sz="1100" baseline="0"/>
            <a:t>   abs(min(Sp,Sn))</a:t>
          </a:r>
        </a:p>
        <a:p>
          <a:endParaRPr lang="en-CA" sz="1100" baseline="0"/>
        </a:p>
        <a:p>
          <a:r>
            <a:rPr lang="en-CA" sz="1100" baseline="0"/>
            <a:t>the absolute value of the minimum of the sums of the positive ranks (Sp) and the negative ranks  (Sn).  For this example, there is one negative rank (-4.5), so +4.5 is used for T.</a:t>
          </a:r>
          <a:endParaRPr lang="en-CA" sz="1100"/>
        </a:p>
      </xdr:txBody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14</xdr:col>
      <xdr:colOff>158578</xdr:colOff>
      <xdr:row>37</xdr:row>
      <xdr:rowOff>38100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0" y="5524500"/>
          <a:ext cx="2596978" cy="990600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742950</xdr:colOff>
      <xdr:row>27</xdr:row>
      <xdr:rowOff>47625</xdr:rowOff>
    </xdr:from>
    <xdr:to>
      <xdr:col>8</xdr:col>
      <xdr:colOff>419100</xdr:colOff>
      <xdr:row>30</xdr:row>
      <xdr:rowOff>180975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3590925" y="4810125"/>
          <a:ext cx="2562225" cy="704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 b="0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Conclusion</a:t>
          </a:r>
          <a:r>
            <a:rPr lang="en-CA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since |z| &gt; 1.96, the null hypothesis is rejected. </a:t>
          </a:r>
          <a:endParaRPr lang="en-CA" sz="1100"/>
        </a:p>
      </xdr:txBody>
    </xdr:sp>
    <xdr:clientData/>
  </xdr:twoCellAnchor>
  <xdr:twoCellAnchor>
    <xdr:from>
      <xdr:col>1</xdr:col>
      <xdr:colOff>28575</xdr:colOff>
      <xdr:row>14</xdr:row>
      <xdr:rowOff>95250</xdr:rowOff>
    </xdr:from>
    <xdr:to>
      <xdr:col>3</xdr:col>
      <xdr:colOff>647700</xdr:colOff>
      <xdr:row>18</xdr:row>
      <xdr:rowOff>133350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876300" y="2762250"/>
          <a:ext cx="1838325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Swapped first</a:t>
          </a:r>
          <a:r>
            <a:rPr lang="en-CA" sz="1100" baseline="0"/>
            <a:t> two rows to simplify calculating rank (i.e., using a range)</a:t>
          </a:r>
        </a:p>
        <a:p>
          <a:endParaRPr lang="en-CA" sz="1100"/>
        </a:p>
      </xdr:txBody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23</xdr:col>
      <xdr:colOff>123825</xdr:colOff>
      <xdr:row>7</xdr:row>
      <xdr:rowOff>38100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91650" y="381000"/>
          <a:ext cx="5610225" cy="990600"/>
        </a:xfrm>
        <a:prstGeom prst="rect">
          <a:avLst/>
        </a:prstGeom>
        <a:solidFill>
          <a:sysClr val="window" lastClr="FFFFFF"/>
        </a:solidFill>
        <a:ln>
          <a:solidFill>
            <a:schemeClr val="accent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447675</xdr:colOff>
      <xdr:row>17</xdr:row>
      <xdr:rowOff>180975</xdr:rowOff>
    </xdr:from>
    <xdr:to>
      <xdr:col>12</xdr:col>
      <xdr:colOff>371475</xdr:colOff>
      <xdr:row>23</xdr:row>
      <xdr:rowOff>76200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038725" y="4657725"/>
          <a:ext cx="2971800" cy="1038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NOTE: T1 and T2 are derived by hand.  For this, you examine the "Rank"</a:t>
          </a:r>
          <a:r>
            <a:rPr lang="en-CA" sz="1100" baseline="0"/>
            <a:t> list (not the "Signed Rank" list).  T1 is "3" because there is a three-way tie for rank 2.  T2 is "2" because there is a two-way tie for "7.5".</a:t>
          </a:r>
        </a:p>
        <a:p>
          <a:endParaRPr lang="en-CA" sz="1100"/>
        </a:p>
      </xdr:txBody>
    </xdr:sp>
    <xdr:clientData/>
  </xdr:twoCellAnchor>
  <xdr:twoCellAnchor editAs="oneCell">
    <xdr:from>
      <xdr:col>8</xdr:col>
      <xdr:colOff>0</xdr:colOff>
      <xdr:row>31</xdr:row>
      <xdr:rowOff>0</xdr:rowOff>
    </xdr:from>
    <xdr:to>
      <xdr:col>15</xdr:col>
      <xdr:colOff>57150</xdr:colOff>
      <xdr:row>37</xdr:row>
      <xdr:rowOff>161925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0" y="5905500"/>
          <a:ext cx="4324350" cy="1304925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7</xdr:row>
      <xdr:rowOff>0</xdr:rowOff>
    </xdr:from>
    <xdr:to>
      <xdr:col>15</xdr:col>
      <xdr:colOff>257175</xdr:colOff>
      <xdr:row>13</xdr:row>
      <xdr:rowOff>171450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1333500"/>
          <a:ext cx="2695575" cy="1314450"/>
        </a:xfrm>
        <a:prstGeom prst="rect">
          <a:avLst/>
        </a:prstGeom>
        <a:solidFill>
          <a:sysClr val="window" lastClr="FFFFFF"/>
        </a:solidFill>
        <a:ln>
          <a:solidFill>
            <a:schemeClr val="accent1"/>
          </a:solidFill>
        </a:ln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25</xdr:col>
      <xdr:colOff>161925</xdr:colOff>
      <xdr:row>12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50" y="1333500"/>
          <a:ext cx="5648325" cy="990600"/>
        </a:xfrm>
        <a:prstGeom prst="rect">
          <a:avLst/>
        </a:prstGeom>
        <a:solidFill>
          <a:sysClr val="window" lastClr="FFFFFF"/>
        </a:solidFill>
        <a:ln>
          <a:solidFill>
            <a:schemeClr val="accent1"/>
          </a:solidFill>
        </a:ln>
      </xdr:spPr>
    </xdr:pic>
    <xdr:clientData/>
  </xdr:twoCellAnchor>
  <xdr:twoCellAnchor>
    <xdr:from>
      <xdr:col>0</xdr:col>
      <xdr:colOff>428625</xdr:colOff>
      <xdr:row>18</xdr:row>
      <xdr:rowOff>104775</xdr:rowOff>
    </xdr:from>
    <xdr:to>
      <xdr:col>4</xdr:col>
      <xdr:colOff>619125</xdr:colOff>
      <xdr:row>27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428625" y="3533775"/>
          <a:ext cx="4029075" cy="1647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Inspired</a:t>
          </a:r>
          <a:r>
            <a:rPr lang="en-CA" sz="1100" baseline="0"/>
            <a:t> by...</a:t>
          </a:r>
        </a:p>
        <a:p>
          <a:endParaRPr lang="en-CA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100">
              <a:solidFill>
                <a:schemeClr val="dk1"/>
              </a:solidFill>
              <a:latin typeface="+mn-lt"/>
              <a:ea typeface="+mn-ea"/>
              <a:cs typeface="+mn-cs"/>
            </a:rPr>
            <a:t>Stanton, C. M., Kahn Jr., P. H., Severson, R. L., Ruckert, J. H., and Gill, B. T., Robotic animals might aid in the social development of children with autism, in </a:t>
          </a:r>
          <a:r>
            <a:rPr lang="en-CA" sz="1100" i="1">
              <a:solidFill>
                <a:schemeClr val="dk1"/>
              </a:solidFill>
              <a:latin typeface="+mn-lt"/>
              <a:ea typeface="+mn-ea"/>
              <a:cs typeface="+mn-cs"/>
            </a:rPr>
            <a:t>Proceedings of Human Robot Interaction - HRI 2008: New York: ACM, 2008, 271-278.</a:t>
          </a:r>
        </a:p>
        <a:p>
          <a:endParaRPr lang="en-CA" sz="1100"/>
        </a:p>
      </xdr:txBody>
    </xdr:sp>
    <xdr:clientData/>
  </xdr:twoCellAnchor>
  <xdr:twoCellAnchor editAs="oneCell">
    <xdr:from>
      <xdr:col>18</xdr:col>
      <xdr:colOff>0</xdr:colOff>
      <xdr:row>16</xdr:row>
      <xdr:rowOff>0</xdr:rowOff>
    </xdr:from>
    <xdr:to>
      <xdr:col>33</xdr:col>
      <xdr:colOff>427999</xdr:colOff>
      <xdr:row>36</xdr:row>
      <xdr:rowOff>94762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077265" y="3048000"/>
          <a:ext cx="9504763" cy="3904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8"/>
  <sheetViews>
    <sheetView tabSelected="1" zoomScaleNormal="100" workbookViewId="0"/>
  </sheetViews>
  <sheetFormatPr defaultRowHeight="14.5" x14ac:dyDescent="0.35"/>
  <cols>
    <col min="1" max="1" width="2.7265625" customWidth="1"/>
    <col min="2" max="2" width="9.6328125" customWidth="1"/>
    <col min="3" max="3" width="7.7265625" customWidth="1"/>
    <col min="4" max="4" width="7.453125" customWidth="1"/>
    <col min="5" max="5" width="10.81640625" customWidth="1"/>
    <col min="6" max="6" width="14.81640625" customWidth="1"/>
    <col min="7" max="7" width="7.54296875" customWidth="1"/>
    <col min="8" max="8" width="9.81640625" customWidth="1"/>
  </cols>
  <sheetData>
    <row r="2" spans="2:8" x14ac:dyDescent="0.35">
      <c r="B2" t="s">
        <v>70</v>
      </c>
    </row>
    <row r="3" spans="2:8" x14ac:dyDescent="0.35">
      <c r="B3" s="23" t="s">
        <v>0</v>
      </c>
      <c r="C3" s="23" t="s">
        <v>16</v>
      </c>
      <c r="D3" s="23"/>
      <c r="E3" s="22" t="s">
        <v>14</v>
      </c>
      <c r="F3" s="22" t="s">
        <v>15</v>
      </c>
      <c r="G3" s="22" t="s">
        <v>2</v>
      </c>
      <c r="H3" s="21" t="s">
        <v>8</v>
      </c>
    </row>
    <row r="4" spans="2:8" x14ac:dyDescent="0.35">
      <c r="B4" s="23"/>
      <c r="C4" s="19" t="s">
        <v>12</v>
      </c>
      <c r="D4" s="19" t="s">
        <v>13</v>
      </c>
      <c r="E4" s="22"/>
      <c r="F4" s="22"/>
      <c r="G4" s="22"/>
      <c r="H4" s="22"/>
    </row>
    <row r="5" spans="2:8" x14ac:dyDescent="0.35">
      <c r="B5" s="1">
        <v>1</v>
      </c>
      <c r="C5" s="1">
        <v>3</v>
      </c>
      <c r="D5" s="1">
        <v>3</v>
      </c>
      <c r="E5" s="5">
        <f>C5-D5</f>
        <v>0</v>
      </c>
      <c r="F5" s="18">
        <f t="shared" ref="F5:F14" si="0">ABS(E5)</f>
        <v>0</v>
      </c>
      <c r="G5" s="18" t="s">
        <v>7</v>
      </c>
      <c r="H5" s="5"/>
    </row>
    <row r="6" spans="2:8" x14ac:dyDescent="0.35">
      <c r="B6" s="1">
        <v>2</v>
      </c>
      <c r="C6" s="1">
        <v>6</v>
      </c>
      <c r="D6" s="1">
        <v>6</v>
      </c>
      <c r="E6" s="5">
        <f t="shared" ref="E6:E14" si="1">C6-D6</f>
        <v>0</v>
      </c>
      <c r="F6" s="18">
        <f t="shared" si="0"/>
        <v>0</v>
      </c>
      <c r="G6" s="18" t="s">
        <v>7</v>
      </c>
      <c r="H6" s="5"/>
    </row>
    <row r="7" spans="2:8" x14ac:dyDescent="0.35">
      <c r="B7" s="1">
        <v>3</v>
      </c>
      <c r="C7" s="1">
        <v>4</v>
      </c>
      <c r="D7" s="1">
        <v>3</v>
      </c>
      <c r="E7" s="5">
        <f t="shared" si="1"/>
        <v>1</v>
      </c>
      <c r="F7" s="18">
        <f t="shared" si="0"/>
        <v>1</v>
      </c>
      <c r="G7" s="18">
        <f>_xlfn.RANK.AVG(F7,$F$7:$F$14,1)</f>
        <v>2</v>
      </c>
      <c r="H7" s="5">
        <f>E7/F7*G7</f>
        <v>2</v>
      </c>
    </row>
    <row r="8" spans="2:8" x14ac:dyDescent="0.35">
      <c r="B8" s="1">
        <v>4</v>
      </c>
      <c r="C8" s="1">
        <v>10</v>
      </c>
      <c r="D8" s="1">
        <v>3</v>
      </c>
      <c r="E8" s="5">
        <f t="shared" si="1"/>
        <v>7</v>
      </c>
      <c r="F8" s="18">
        <f t="shared" si="0"/>
        <v>7</v>
      </c>
      <c r="G8" s="18">
        <f t="shared" ref="G8:G14" si="2">_xlfn.RANK.AVG(F8,$F$7:$F$14,1)</f>
        <v>7.5</v>
      </c>
      <c r="H8" s="5">
        <f t="shared" ref="H8:H14" si="3">E8/F8*G8</f>
        <v>7.5</v>
      </c>
    </row>
    <row r="9" spans="2:8" x14ac:dyDescent="0.35">
      <c r="B9" s="1">
        <v>5</v>
      </c>
      <c r="C9" s="1">
        <v>6</v>
      </c>
      <c r="D9" s="1">
        <v>5</v>
      </c>
      <c r="E9" s="5">
        <f t="shared" si="1"/>
        <v>1</v>
      </c>
      <c r="F9" s="18">
        <f t="shared" si="0"/>
        <v>1</v>
      </c>
      <c r="G9" s="18">
        <f t="shared" si="2"/>
        <v>2</v>
      </c>
      <c r="H9" s="5">
        <f t="shared" si="3"/>
        <v>2</v>
      </c>
    </row>
    <row r="10" spans="2:8" x14ac:dyDescent="0.35">
      <c r="B10" s="1">
        <v>6</v>
      </c>
      <c r="C10" s="1">
        <v>5</v>
      </c>
      <c r="D10" s="1">
        <v>6</v>
      </c>
      <c r="E10" s="5">
        <f t="shared" si="1"/>
        <v>-1</v>
      </c>
      <c r="F10" s="18">
        <f t="shared" si="0"/>
        <v>1</v>
      </c>
      <c r="G10" s="18">
        <f t="shared" si="2"/>
        <v>2</v>
      </c>
      <c r="H10" s="5">
        <f t="shared" si="3"/>
        <v>-2</v>
      </c>
    </row>
    <row r="11" spans="2:8" x14ac:dyDescent="0.35">
      <c r="B11" s="1">
        <v>7</v>
      </c>
      <c r="C11" s="1">
        <v>9</v>
      </c>
      <c r="D11" s="1">
        <v>2</v>
      </c>
      <c r="E11" s="5">
        <f t="shared" si="1"/>
        <v>7</v>
      </c>
      <c r="F11" s="18">
        <f t="shared" si="0"/>
        <v>7</v>
      </c>
      <c r="G11" s="18">
        <f t="shared" si="2"/>
        <v>7.5</v>
      </c>
      <c r="H11" s="5">
        <f t="shared" si="3"/>
        <v>7.5</v>
      </c>
    </row>
    <row r="12" spans="2:8" x14ac:dyDescent="0.35">
      <c r="B12" s="1">
        <v>8</v>
      </c>
      <c r="C12" s="1">
        <v>7</v>
      </c>
      <c r="D12" s="1">
        <v>4</v>
      </c>
      <c r="E12" s="5">
        <f t="shared" si="1"/>
        <v>3</v>
      </c>
      <c r="F12" s="18">
        <f t="shared" si="0"/>
        <v>3</v>
      </c>
      <c r="G12" s="18">
        <f t="shared" si="2"/>
        <v>4</v>
      </c>
      <c r="H12" s="5">
        <f t="shared" si="3"/>
        <v>4</v>
      </c>
    </row>
    <row r="13" spans="2:8" x14ac:dyDescent="0.35">
      <c r="B13" s="1">
        <v>9</v>
      </c>
      <c r="C13" s="1">
        <v>6</v>
      </c>
      <c r="D13" s="1">
        <v>2</v>
      </c>
      <c r="E13" s="5">
        <f t="shared" si="1"/>
        <v>4</v>
      </c>
      <c r="F13" s="18">
        <f t="shared" si="0"/>
        <v>4</v>
      </c>
      <c r="G13" s="18">
        <f t="shared" si="2"/>
        <v>5</v>
      </c>
      <c r="H13" s="5">
        <f t="shared" si="3"/>
        <v>5</v>
      </c>
    </row>
    <row r="14" spans="2:8" x14ac:dyDescent="0.35">
      <c r="B14" s="1">
        <v>10</v>
      </c>
      <c r="C14" s="1">
        <v>8</v>
      </c>
      <c r="D14" s="1">
        <v>3</v>
      </c>
      <c r="E14" s="5">
        <f t="shared" si="1"/>
        <v>5</v>
      </c>
      <c r="F14" s="18">
        <f t="shared" si="0"/>
        <v>5</v>
      </c>
      <c r="G14" s="18">
        <f t="shared" si="2"/>
        <v>6</v>
      </c>
      <c r="H14" s="5">
        <f t="shared" si="3"/>
        <v>6</v>
      </c>
    </row>
    <row r="15" spans="2:8" x14ac:dyDescent="0.35">
      <c r="C15" s="5">
        <f>AVERAGE(C5:C14)</f>
        <v>6.4</v>
      </c>
      <c r="D15" s="5">
        <f>AVERAGE(D5:D14)</f>
        <v>3.7</v>
      </c>
      <c r="G15" s="10" t="s">
        <v>20</v>
      </c>
      <c r="H15" s="5">
        <v>2</v>
      </c>
    </row>
    <row r="16" spans="2:8" x14ac:dyDescent="0.35">
      <c r="G16" s="10" t="s">
        <v>21</v>
      </c>
      <c r="H16" s="5">
        <v>8</v>
      </c>
    </row>
    <row r="17" spans="7:9" x14ac:dyDescent="0.35">
      <c r="G17" s="10" t="s">
        <v>39</v>
      </c>
      <c r="H17" s="5">
        <v>3</v>
      </c>
      <c r="I17" s="12" t="s">
        <v>43</v>
      </c>
    </row>
    <row r="18" spans="7:9" x14ac:dyDescent="0.35">
      <c r="G18" s="10" t="s">
        <v>38</v>
      </c>
      <c r="H18" s="5">
        <v>2</v>
      </c>
      <c r="I18" s="12" t="s">
        <v>43</v>
      </c>
    </row>
    <row r="19" spans="7:9" x14ac:dyDescent="0.35">
      <c r="G19" s="10" t="s">
        <v>42</v>
      </c>
      <c r="H19" s="5">
        <v>30</v>
      </c>
    </row>
    <row r="20" spans="7:9" x14ac:dyDescent="0.35">
      <c r="G20" s="10" t="s">
        <v>25</v>
      </c>
      <c r="H20" s="5">
        <f>H15</f>
        <v>2</v>
      </c>
    </row>
    <row r="21" spans="7:9" x14ac:dyDescent="0.35">
      <c r="G21" s="10" t="s">
        <v>40</v>
      </c>
      <c r="H21" s="5">
        <f>H16*(H16+1)/4</f>
        <v>18</v>
      </c>
    </row>
    <row r="22" spans="7:9" x14ac:dyDescent="0.35">
      <c r="G22" s="10" t="s">
        <v>19</v>
      </c>
      <c r="H22" s="5">
        <f>H16*(H16+1)*(2*H16+1)/24</f>
        <v>51</v>
      </c>
    </row>
    <row r="23" spans="7:9" x14ac:dyDescent="0.35">
      <c r="G23" s="10" t="s">
        <v>41</v>
      </c>
      <c r="H23" s="5">
        <f>H19/48</f>
        <v>0.625</v>
      </c>
    </row>
    <row r="24" spans="7:9" x14ac:dyDescent="0.35">
      <c r="G24" s="10"/>
      <c r="H24" s="5"/>
    </row>
    <row r="25" spans="7:9" x14ac:dyDescent="0.35">
      <c r="G25" s="20" t="s">
        <v>71</v>
      </c>
      <c r="H25" s="16">
        <f>(H20-H21)/POWER(H22,0.5)</f>
        <v>-2.2404481344448155</v>
      </c>
      <c r="I25" t="s">
        <v>33</v>
      </c>
    </row>
    <row r="26" spans="7:9" x14ac:dyDescent="0.35">
      <c r="G26" s="20" t="s">
        <v>72</v>
      </c>
      <c r="H26" s="17">
        <f>2*_xlfn.NORM.S.DIST(H25,TRUE)</f>
        <v>2.5061844343883616E-2</v>
      </c>
    </row>
    <row r="27" spans="7:9" x14ac:dyDescent="0.35">
      <c r="G27" s="20" t="s">
        <v>73</v>
      </c>
      <c r="H27" s="16">
        <f>(H20-H21)/POWER(H22-H23,0.5)</f>
        <v>-2.2543038517643099</v>
      </c>
      <c r="I27" t="s">
        <v>29</v>
      </c>
    </row>
    <row r="28" spans="7:9" x14ac:dyDescent="0.35">
      <c r="G28" s="20" t="s">
        <v>74</v>
      </c>
      <c r="H28" s="17">
        <f>2*_xlfn.NORM.S.DIST(H27,TRUE)</f>
        <v>2.417705919026825E-2</v>
      </c>
    </row>
  </sheetData>
  <sortState xmlns:xlrd2="http://schemas.microsoft.com/office/spreadsheetml/2017/richdata2" ref="C2:F8">
    <sortCondition ref="F2:F8"/>
  </sortState>
  <mergeCells count="6">
    <mergeCell ref="H3:H4"/>
    <mergeCell ref="E3:E4"/>
    <mergeCell ref="F3:F4"/>
    <mergeCell ref="G3:G4"/>
    <mergeCell ref="B3:B4"/>
    <mergeCell ref="C3:D3"/>
  </mergeCells>
  <pageMargins left="0.7" right="0.7" top="0.75" bottom="0.75" header="0.3" footer="0.3"/>
  <pageSetup orientation="portrait" horizontalDpi="1200" verticalDpi="1200" r:id="rId1"/>
  <ignoredErrors>
    <ignoredError sqref="H2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3"/>
  <sheetViews>
    <sheetView topLeftCell="A4" workbookViewId="0">
      <selection activeCell="G21" sqref="G21"/>
    </sheetView>
  </sheetViews>
  <sheetFormatPr defaultRowHeight="14.5" x14ac:dyDescent="0.35"/>
  <cols>
    <col min="1" max="1" width="11.54296875" customWidth="1"/>
    <col min="2" max="2" width="7.54296875" customWidth="1"/>
    <col min="3" max="3" width="7.1796875" customWidth="1"/>
    <col min="4" max="4" width="6.81640625" customWidth="1"/>
    <col min="5" max="5" width="12.1796875" customWidth="1"/>
    <col min="6" max="6" width="10.81640625" customWidth="1"/>
  </cols>
  <sheetData>
    <row r="1" spans="1:15" x14ac:dyDescent="0.35">
      <c r="B1" t="s">
        <v>9</v>
      </c>
    </row>
    <row r="3" spans="1:15" x14ac:dyDescent="0.35">
      <c r="A3" s="24" t="s">
        <v>0</v>
      </c>
      <c r="B3" s="26" t="s">
        <v>1</v>
      </c>
      <c r="C3" s="26"/>
      <c r="D3" s="4"/>
      <c r="E3" s="3"/>
      <c r="F3" s="3"/>
      <c r="G3" s="27" t="s">
        <v>8</v>
      </c>
      <c r="I3" t="s">
        <v>10</v>
      </c>
      <c r="O3" t="s">
        <v>45</v>
      </c>
    </row>
    <row r="4" spans="1:15" x14ac:dyDescent="0.35">
      <c r="A4" s="25"/>
      <c r="B4" s="3" t="s">
        <v>3</v>
      </c>
      <c r="C4" s="3" t="s">
        <v>4</v>
      </c>
      <c r="D4" s="4" t="s">
        <v>5</v>
      </c>
      <c r="E4" s="3" t="s">
        <v>6</v>
      </c>
      <c r="F4" s="3" t="s">
        <v>2</v>
      </c>
      <c r="G4" s="26"/>
    </row>
    <row r="5" spans="1:15" x14ac:dyDescent="0.35">
      <c r="A5" s="3">
        <v>1</v>
      </c>
      <c r="B5" s="1">
        <v>78</v>
      </c>
      <c r="C5" s="1">
        <v>78</v>
      </c>
      <c r="D5" s="4">
        <f>B5-C5</f>
        <v>0</v>
      </c>
      <c r="E5" s="2">
        <f>ABS(D5)</f>
        <v>0</v>
      </c>
      <c r="F5" s="2" t="s">
        <v>7</v>
      </c>
      <c r="G5" s="3"/>
    </row>
    <row r="6" spans="1:15" x14ac:dyDescent="0.35">
      <c r="A6" s="3">
        <v>2</v>
      </c>
      <c r="B6" s="1">
        <v>24</v>
      </c>
      <c r="C6" s="1">
        <v>24</v>
      </c>
      <c r="D6" s="4">
        <f t="shared" ref="D6:D20" si="0">B6-C6</f>
        <v>0</v>
      </c>
      <c r="E6" s="2">
        <f t="shared" ref="E6:E20" si="1">ABS(D6)</f>
        <v>0</v>
      </c>
      <c r="F6" s="2" t="s">
        <v>7</v>
      </c>
      <c r="G6" s="3"/>
    </row>
    <row r="7" spans="1:15" x14ac:dyDescent="0.35">
      <c r="A7" s="3">
        <v>3</v>
      </c>
      <c r="B7" s="1">
        <v>64</v>
      </c>
      <c r="C7" s="1">
        <v>62</v>
      </c>
      <c r="D7" s="4">
        <f t="shared" si="0"/>
        <v>2</v>
      </c>
      <c r="E7" s="2">
        <f t="shared" si="1"/>
        <v>2</v>
      </c>
      <c r="F7" s="2">
        <f>_xlfn.RANK.AVG(E7,$E$7:$E$20,1)</f>
        <v>1</v>
      </c>
      <c r="G7" s="3">
        <f>D7/E7*F7</f>
        <v>1</v>
      </c>
    </row>
    <row r="8" spans="1:15" x14ac:dyDescent="0.35">
      <c r="A8" s="3">
        <v>4</v>
      </c>
      <c r="B8" s="1">
        <v>45</v>
      </c>
      <c r="C8" s="1">
        <v>48</v>
      </c>
      <c r="D8" s="4">
        <f t="shared" si="0"/>
        <v>-3</v>
      </c>
      <c r="E8" s="2">
        <f t="shared" si="1"/>
        <v>3</v>
      </c>
      <c r="F8" s="2">
        <f t="shared" ref="F8:F20" si="2">_xlfn.RANK.AVG(E8,$E$7:$E$20,1)</f>
        <v>2</v>
      </c>
      <c r="G8" s="3">
        <f t="shared" ref="G8:G20" si="3">D8/E8*F8</f>
        <v>-2</v>
      </c>
    </row>
    <row r="9" spans="1:15" x14ac:dyDescent="0.35">
      <c r="A9" s="3">
        <v>5</v>
      </c>
      <c r="B9" s="1">
        <v>64</v>
      </c>
      <c r="C9" s="1">
        <v>68</v>
      </c>
      <c r="D9" s="4">
        <f t="shared" si="0"/>
        <v>-4</v>
      </c>
      <c r="E9" s="2">
        <f t="shared" si="1"/>
        <v>4</v>
      </c>
      <c r="F9" s="2">
        <f t="shared" si="2"/>
        <v>3.5</v>
      </c>
      <c r="G9" s="3">
        <f t="shared" si="3"/>
        <v>-3.5</v>
      </c>
    </row>
    <row r="10" spans="1:15" x14ac:dyDescent="0.35">
      <c r="A10" s="3">
        <v>6</v>
      </c>
      <c r="B10" s="1">
        <v>52</v>
      </c>
      <c r="C10" s="1">
        <v>56</v>
      </c>
      <c r="D10" s="4">
        <f t="shared" si="0"/>
        <v>-4</v>
      </c>
      <c r="E10" s="2">
        <f t="shared" si="1"/>
        <v>4</v>
      </c>
      <c r="F10" s="2">
        <f t="shared" si="2"/>
        <v>3.5</v>
      </c>
      <c r="G10" s="3">
        <f t="shared" si="3"/>
        <v>-3.5</v>
      </c>
    </row>
    <row r="11" spans="1:15" x14ac:dyDescent="0.35">
      <c r="A11" s="3">
        <v>7</v>
      </c>
      <c r="B11" s="1">
        <v>30</v>
      </c>
      <c r="C11" s="1">
        <v>25</v>
      </c>
      <c r="D11" s="4">
        <f t="shared" si="0"/>
        <v>5</v>
      </c>
      <c r="E11" s="2">
        <f t="shared" si="1"/>
        <v>5</v>
      </c>
      <c r="F11" s="2">
        <f t="shared" si="2"/>
        <v>5</v>
      </c>
      <c r="G11" s="3">
        <f t="shared" si="3"/>
        <v>5</v>
      </c>
    </row>
    <row r="12" spans="1:15" x14ac:dyDescent="0.35">
      <c r="A12" s="3">
        <v>8</v>
      </c>
      <c r="B12" s="1">
        <v>50</v>
      </c>
      <c r="C12" s="1">
        <v>44</v>
      </c>
      <c r="D12" s="4">
        <f t="shared" si="0"/>
        <v>6</v>
      </c>
      <c r="E12" s="2">
        <f t="shared" si="1"/>
        <v>6</v>
      </c>
      <c r="F12" s="2">
        <f t="shared" si="2"/>
        <v>6</v>
      </c>
      <c r="G12" s="3">
        <f t="shared" si="3"/>
        <v>6</v>
      </c>
    </row>
    <row r="13" spans="1:15" x14ac:dyDescent="0.35">
      <c r="A13" s="3">
        <v>9</v>
      </c>
      <c r="B13" s="1">
        <v>64</v>
      </c>
      <c r="C13" s="1">
        <v>56</v>
      </c>
      <c r="D13" s="4">
        <f t="shared" si="0"/>
        <v>8</v>
      </c>
      <c r="E13" s="2">
        <f t="shared" si="1"/>
        <v>8</v>
      </c>
      <c r="F13" s="2">
        <f t="shared" si="2"/>
        <v>7</v>
      </c>
      <c r="G13" s="3">
        <f t="shared" si="3"/>
        <v>7</v>
      </c>
    </row>
    <row r="14" spans="1:15" x14ac:dyDescent="0.35">
      <c r="A14" s="3">
        <v>10</v>
      </c>
      <c r="B14" s="1">
        <v>50</v>
      </c>
      <c r="C14" s="1">
        <v>40</v>
      </c>
      <c r="D14" s="4">
        <f t="shared" si="0"/>
        <v>10</v>
      </c>
      <c r="E14" s="2">
        <f t="shared" si="1"/>
        <v>10</v>
      </c>
      <c r="F14" s="2">
        <f t="shared" si="2"/>
        <v>8.5</v>
      </c>
      <c r="G14" s="3">
        <f t="shared" si="3"/>
        <v>8.5</v>
      </c>
    </row>
    <row r="15" spans="1:15" x14ac:dyDescent="0.35">
      <c r="A15" s="3">
        <v>11</v>
      </c>
      <c r="B15" s="1">
        <v>78</v>
      </c>
      <c r="C15" s="1">
        <v>68</v>
      </c>
      <c r="D15" s="4">
        <f t="shared" si="0"/>
        <v>10</v>
      </c>
      <c r="E15" s="2">
        <f t="shared" si="1"/>
        <v>10</v>
      </c>
      <c r="F15" s="2">
        <f t="shared" si="2"/>
        <v>8.5</v>
      </c>
      <c r="G15" s="3">
        <f t="shared" si="3"/>
        <v>8.5</v>
      </c>
    </row>
    <row r="16" spans="1:15" x14ac:dyDescent="0.35">
      <c r="A16" s="3">
        <v>12</v>
      </c>
      <c r="B16" s="1">
        <v>22</v>
      </c>
      <c r="C16" s="1">
        <v>36</v>
      </c>
      <c r="D16" s="4">
        <f t="shared" si="0"/>
        <v>-14</v>
      </c>
      <c r="E16" s="2">
        <f t="shared" si="1"/>
        <v>14</v>
      </c>
      <c r="F16" s="2">
        <f t="shared" si="2"/>
        <v>10</v>
      </c>
      <c r="G16" s="3">
        <f t="shared" si="3"/>
        <v>-10</v>
      </c>
    </row>
    <row r="17" spans="1:8" x14ac:dyDescent="0.35">
      <c r="A17" s="3">
        <v>13</v>
      </c>
      <c r="B17" s="1">
        <v>84</v>
      </c>
      <c r="C17" s="1">
        <v>68</v>
      </c>
      <c r="D17" s="4">
        <f t="shared" si="0"/>
        <v>16</v>
      </c>
      <c r="E17" s="2">
        <f t="shared" si="1"/>
        <v>16</v>
      </c>
      <c r="F17" s="2">
        <f t="shared" si="2"/>
        <v>11</v>
      </c>
      <c r="G17" s="3">
        <f t="shared" si="3"/>
        <v>11</v>
      </c>
    </row>
    <row r="18" spans="1:8" x14ac:dyDescent="0.35">
      <c r="A18" s="3">
        <v>14</v>
      </c>
      <c r="B18" s="1">
        <v>40</v>
      </c>
      <c r="C18" s="1">
        <v>20</v>
      </c>
      <c r="D18" s="4">
        <f t="shared" si="0"/>
        <v>20</v>
      </c>
      <c r="E18" s="2">
        <f t="shared" si="1"/>
        <v>20</v>
      </c>
      <c r="F18" s="2">
        <f t="shared" si="2"/>
        <v>12</v>
      </c>
      <c r="G18" s="3">
        <f t="shared" si="3"/>
        <v>12</v>
      </c>
    </row>
    <row r="19" spans="1:8" x14ac:dyDescent="0.35">
      <c r="A19" s="3">
        <v>15</v>
      </c>
      <c r="B19" s="1">
        <v>90</v>
      </c>
      <c r="C19" s="1">
        <v>58</v>
      </c>
      <c r="D19" s="4">
        <f t="shared" si="0"/>
        <v>32</v>
      </c>
      <c r="E19" s="2">
        <f t="shared" si="1"/>
        <v>32</v>
      </c>
      <c r="F19" s="2">
        <f t="shared" si="2"/>
        <v>13</v>
      </c>
      <c r="G19" s="3">
        <f t="shared" si="3"/>
        <v>13</v>
      </c>
    </row>
    <row r="20" spans="1:8" x14ac:dyDescent="0.35">
      <c r="A20" s="3">
        <v>16</v>
      </c>
      <c r="B20" s="1">
        <v>72</v>
      </c>
      <c r="C20" s="1">
        <v>32</v>
      </c>
      <c r="D20" s="4">
        <f t="shared" si="0"/>
        <v>40</v>
      </c>
      <c r="E20" s="2">
        <f t="shared" si="1"/>
        <v>40</v>
      </c>
      <c r="F20" s="2">
        <f t="shared" si="2"/>
        <v>14</v>
      </c>
      <c r="G20" s="3">
        <f t="shared" si="3"/>
        <v>14</v>
      </c>
    </row>
    <row r="21" spans="1:8" x14ac:dyDescent="0.35">
      <c r="A21" t="s">
        <v>11</v>
      </c>
      <c r="B21" s="6">
        <f>AVERAGE(B5:B20)</f>
        <v>56.6875</v>
      </c>
      <c r="C21" s="6">
        <f>AVERAGE(C5:C20)</f>
        <v>48.9375</v>
      </c>
      <c r="F21" s="10" t="s">
        <v>20</v>
      </c>
      <c r="G21" s="5">
        <v>19</v>
      </c>
    </row>
    <row r="22" spans="1:8" x14ac:dyDescent="0.35">
      <c r="F22" s="10" t="s">
        <v>21</v>
      </c>
      <c r="G22" s="5">
        <v>14</v>
      </c>
    </row>
    <row r="23" spans="1:8" x14ac:dyDescent="0.35">
      <c r="F23" s="10" t="s">
        <v>22</v>
      </c>
      <c r="G23" s="5">
        <v>2</v>
      </c>
    </row>
    <row r="24" spans="1:8" x14ac:dyDescent="0.35">
      <c r="F24" s="10" t="s">
        <v>23</v>
      </c>
      <c r="G24" s="5">
        <v>2</v>
      </c>
    </row>
    <row r="25" spans="1:8" x14ac:dyDescent="0.35">
      <c r="F25" s="10" t="s">
        <v>24</v>
      </c>
      <c r="G25" s="5">
        <v>12</v>
      </c>
    </row>
    <row r="26" spans="1:8" x14ac:dyDescent="0.35">
      <c r="F26" s="10" t="s">
        <v>25</v>
      </c>
      <c r="G26" s="5">
        <f>G21</f>
        <v>19</v>
      </c>
    </row>
    <row r="27" spans="1:8" x14ac:dyDescent="0.35">
      <c r="F27" s="10" t="s">
        <v>26</v>
      </c>
      <c r="G27" s="5">
        <f>G22*(G22+1)/4</f>
        <v>52.5</v>
      </c>
    </row>
    <row r="28" spans="1:8" x14ac:dyDescent="0.35">
      <c r="F28" s="10" t="s">
        <v>27</v>
      </c>
      <c r="G28" s="5">
        <f>G22*(G22+1)*(2*G22+1)/24</f>
        <v>253.75</v>
      </c>
    </row>
    <row r="29" spans="1:8" x14ac:dyDescent="0.35">
      <c r="F29" s="10" t="s">
        <v>28</v>
      </c>
      <c r="G29" s="5">
        <f>G25/48</f>
        <v>0.25</v>
      </c>
    </row>
    <row r="30" spans="1:8" x14ac:dyDescent="0.35">
      <c r="F30" s="10" t="s">
        <v>50</v>
      </c>
      <c r="G30" s="11">
        <f>(G26-G27)/(POWER(G28,0.5))</f>
        <v>-2.1030121489240541</v>
      </c>
      <c r="H30" t="s">
        <v>33</v>
      </c>
    </row>
    <row r="31" spans="1:8" x14ac:dyDescent="0.35">
      <c r="F31" s="10" t="s">
        <v>46</v>
      </c>
      <c r="G31" s="14">
        <f>2*_xlfn.NORM.S.DIST(G30,TRUE)</f>
        <v>3.5464707514037228E-2</v>
      </c>
    </row>
    <row r="32" spans="1:8" x14ac:dyDescent="0.35">
      <c r="F32" s="10" t="s">
        <v>51</v>
      </c>
      <c r="G32" s="11">
        <f>(G26-G27)/SQRT(G28-G29)</f>
        <v>-2.1040488816214475</v>
      </c>
      <c r="H32" t="s">
        <v>29</v>
      </c>
    </row>
    <row r="33" spans="6:7" x14ac:dyDescent="0.35">
      <c r="F33" s="10" t="s">
        <v>47</v>
      </c>
      <c r="G33" s="14">
        <f>2*_xlfn.NORM.S.DIST(G32,TRUE)</f>
        <v>3.5374183252677348E-2</v>
      </c>
    </row>
  </sheetData>
  <mergeCells count="3">
    <mergeCell ref="A3:A4"/>
    <mergeCell ref="B3:C3"/>
    <mergeCell ref="G3:G4"/>
  </mergeCells>
  <pageMargins left="0.7" right="0.7" top="0.75" bottom="0.75" header="0.3" footer="0.3"/>
  <ignoredErrors>
    <ignoredError sqref="G32" formula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3"/>
  <sheetViews>
    <sheetView workbookViewId="0">
      <selection activeCell="E23" sqref="E23"/>
    </sheetView>
  </sheetViews>
  <sheetFormatPr defaultRowHeight="14.5" x14ac:dyDescent="0.35"/>
  <cols>
    <col min="1" max="1" width="12.7265625" customWidth="1"/>
    <col min="4" max="4" width="11.7265625" customWidth="1"/>
    <col min="5" max="5" width="15.81640625" customWidth="1"/>
  </cols>
  <sheetData>
    <row r="1" spans="1:15" x14ac:dyDescent="0.35">
      <c r="A1" t="s">
        <v>30</v>
      </c>
    </row>
    <row r="2" spans="1:15" x14ac:dyDescent="0.35">
      <c r="A2" s="30" t="s">
        <v>0</v>
      </c>
      <c r="B2" s="29" t="s">
        <v>16</v>
      </c>
      <c r="C2" s="29"/>
      <c r="D2" s="30" t="s">
        <v>14</v>
      </c>
      <c r="E2" s="30" t="s">
        <v>15</v>
      </c>
      <c r="F2" s="30" t="s">
        <v>2</v>
      </c>
      <c r="G2" s="28" t="s">
        <v>8</v>
      </c>
      <c r="I2" t="s">
        <v>31</v>
      </c>
      <c r="O2" t="s">
        <v>45</v>
      </c>
    </row>
    <row r="3" spans="1:15" x14ac:dyDescent="0.35">
      <c r="A3" s="31"/>
      <c r="B3" s="7" t="s">
        <v>12</v>
      </c>
      <c r="C3" s="7" t="s">
        <v>13</v>
      </c>
      <c r="D3" s="31"/>
      <c r="E3" s="31"/>
      <c r="F3" s="31"/>
      <c r="G3" s="29"/>
    </row>
    <row r="4" spans="1:15" x14ac:dyDescent="0.35">
      <c r="A4" s="3">
        <v>1</v>
      </c>
      <c r="B4" s="1">
        <v>2</v>
      </c>
      <c r="C4" s="1">
        <v>2</v>
      </c>
      <c r="D4" s="3">
        <f>B4-C4</f>
        <v>0</v>
      </c>
      <c r="E4" s="2">
        <f t="shared" ref="E4:E13" si="0">ABS(D4)</f>
        <v>0</v>
      </c>
      <c r="F4" s="2" t="s">
        <v>7</v>
      </c>
      <c r="G4" s="3" t="s">
        <v>7</v>
      </c>
    </row>
    <row r="5" spans="1:15" x14ac:dyDescent="0.35">
      <c r="A5" s="3">
        <v>2</v>
      </c>
      <c r="B5" s="1">
        <v>9</v>
      </c>
      <c r="C5" s="1">
        <v>8</v>
      </c>
      <c r="D5" s="3">
        <f t="shared" ref="D5:D13" si="1">B5-C5</f>
        <v>1</v>
      </c>
      <c r="E5" s="2">
        <f t="shared" si="0"/>
        <v>1</v>
      </c>
      <c r="F5" s="2">
        <f>_xlfn.RANK.AVG(E5,E$5:E$13,1)</f>
        <v>2</v>
      </c>
      <c r="G5" s="3">
        <f>F5*D5/E5</f>
        <v>2</v>
      </c>
    </row>
    <row r="6" spans="1:15" x14ac:dyDescent="0.35">
      <c r="A6" s="3">
        <v>3</v>
      </c>
      <c r="B6" s="1">
        <v>1</v>
      </c>
      <c r="C6" s="1">
        <v>3</v>
      </c>
      <c r="D6" s="3">
        <f t="shared" si="1"/>
        <v>-2</v>
      </c>
      <c r="E6" s="2">
        <f t="shared" si="0"/>
        <v>2</v>
      </c>
      <c r="F6" s="2">
        <f t="shared" ref="F6:F13" si="2">_xlfn.RANK.AVG(E6,E$5:E$13,1)</f>
        <v>4.5</v>
      </c>
      <c r="G6" s="3">
        <f t="shared" ref="G6:G13" si="3">F6*D6/E6</f>
        <v>-4.5</v>
      </c>
    </row>
    <row r="7" spans="1:15" x14ac:dyDescent="0.35">
      <c r="A7" s="3">
        <v>4</v>
      </c>
      <c r="B7" s="1">
        <v>4</v>
      </c>
      <c r="C7" s="1">
        <v>2</v>
      </c>
      <c r="D7" s="3">
        <f t="shared" si="1"/>
        <v>2</v>
      </c>
      <c r="E7" s="2">
        <f t="shared" si="0"/>
        <v>2</v>
      </c>
      <c r="F7" s="2">
        <f t="shared" si="2"/>
        <v>4.5</v>
      </c>
      <c r="G7" s="3">
        <f t="shared" si="3"/>
        <v>4.5</v>
      </c>
    </row>
    <row r="8" spans="1:15" x14ac:dyDescent="0.35">
      <c r="A8" s="3">
        <v>5</v>
      </c>
      <c r="B8" s="1">
        <v>6</v>
      </c>
      <c r="C8" s="1">
        <v>3</v>
      </c>
      <c r="D8" s="3">
        <f t="shared" si="1"/>
        <v>3</v>
      </c>
      <c r="E8" s="2">
        <f t="shared" si="0"/>
        <v>3</v>
      </c>
      <c r="F8" s="2">
        <f t="shared" si="2"/>
        <v>7</v>
      </c>
      <c r="G8" s="3">
        <f t="shared" si="3"/>
        <v>7</v>
      </c>
    </row>
    <row r="9" spans="1:15" x14ac:dyDescent="0.35">
      <c r="A9" s="3">
        <v>6</v>
      </c>
      <c r="B9" s="1">
        <v>4</v>
      </c>
      <c r="C9" s="1">
        <v>0</v>
      </c>
      <c r="D9" s="3">
        <f t="shared" si="1"/>
        <v>4</v>
      </c>
      <c r="E9" s="2">
        <f t="shared" si="0"/>
        <v>4</v>
      </c>
      <c r="F9" s="2">
        <f t="shared" si="2"/>
        <v>9</v>
      </c>
      <c r="G9" s="3">
        <f t="shared" si="3"/>
        <v>9</v>
      </c>
    </row>
    <row r="10" spans="1:15" x14ac:dyDescent="0.35">
      <c r="A10" s="3">
        <v>7</v>
      </c>
      <c r="B10" s="1">
        <v>7</v>
      </c>
      <c r="C10" s="1">
        <v>4</v>
      </c>
      <c r="D10" s="3">
        <f t="shared" si="1"/>
        <v>3</v>
      </c>
      <c r="E10" s="2">
        <f t="shared" si="0"/>
        <v>3</v>
      </c>
      <c r="F10" s="2">
        <f t="shared" si="2"/>
        <v>7</v>
      </c>
      <c r="G10" s="3">
        <f t="shared" si="3"/>
        <v>7</v>
      </c>
    </row>
    <row r="11" spans="1:15" x14ac:dyDescent="0.35">
      <c r="A11" s="3">
        <v>8</v>
      </c>
      <c r="B11" s="1">
        <v>8</v>
      </c>
      <c r="C11" s="1">
        <v>5</v>
      </c>
      <c r="D11" s="3">
        <f t="shared" si="1"/>
        <v>3</v>
      </c>
      <c r="E11" s="2">
        <f t="shared" si="0"/>
        <v>3</v>
      </c>
      <c r="F11" s="2">
        <f t="shared" si="2"/>
        <v>7</v>
      </c>
      <c r="G11" s="3">
        <f t="shared" si="3"/>
        <v>7</v>
      </c>
    </row>
    <row r="12" spans="1:15" x14ac:dyDescent="0.35">
      <c r="A12" s="3">
        <v>9</v>
      </c>
      <c r="B12" s="1">
        <v>5</v>
      </c>
      <c r="C12" s="1">
        <v>4</v>
      </c>
      <c r="D12" s="3">
        <f t="shared" si="1"/>
        <v>1</v>
      </c>
      <c r="E12" s="2">
        <f t="shared" si="0"/>
        <v>1</v>
      </c>
      <c r="F12" s="2">
        <f t="shared" si="2"/>
        <v>2</v>
      </c>
      <c r="G12" s="3">
        <f t="shared" si="3"/>
        <v>2</v>
      </c>
    </row>
    <row r="13" spans="1:15" x14ac:dyDescent="0.35">
      <c r="A13" s="3">
        <v>10</v>
      </c>
      <c r="B13" s="1">
        <v>1</v>
      </c>
      <c r="C13" s="1">
        <v>0</v>
      </c>
      <c r="D13" s="3">
        <f t="shared" si="1"/>
        <v>1</v>
      </c>
      <c r="E13" s="2">
        <f t="shared" si="0"/>
        <v>1</v>
      </c>
      <c r="F13" s="2">
        <f t="shared" si="2"/>
        <v>2</v>
      </c>
      <c r="G13" s="3">
        <f t="shared" si="3"/>
        <v>2</v>
      </c>
    </row>
    <row r="14" spans="1:15" x14ac:dyDescent="0.35">
      <c r="A14" t="s">
        <v>11</v>
      </c>
      <c r="B14" s="5">
        <f>AVERAGE(B4:B13)</f>
        <v>4.7</v>
      </c>
      <c r="C14" s="5">
        <f>AVERAGE(C4:C13)</f>
        <v>3.1</v>
      </c>
      <c r="F14" s="10" t="s">
        <v>20</v>
      </c>
      <c r="G14" s="5">
        <v>4.5</v>
      </c>
    </row>
    <row r="15" spans="1:15" x14ac:dyDescent="0.35">
      <c r="F15" s="10" t="s">
        <v>21</v>
      </c>
      <c r="G15" s="5">
        <v>9</v>
      </c>
    </row>
    <row r="16" spans="1:15" x14ac:dyDescent="0.35">
      <c r="F16" s="10" t="s">
        <v>39</v>
      </c>
      <c r="G16" s="5">
        <v>3</v>
      </c>
    </row>
    <row r="17" spans="6:10" x14ac:dyDescent="0.35">
      <c r="F17" s="10" t="s">
        <v>38</v>
      </c>
      <c r="G17" s="5">
        <v>3</v>
      </c>
    </row>
    <row r="18" spans="6:10" x14ac:dyDescent="0.35">
      <c r="F18" s="10" t="s">
        <v>32</v>
      </c>
      <c r="G18" s="5">
        <v>2</v>
      </c>
    </row>
    <row r="19" spans="6:10" x14ac:dyDescent="0.35">
      <c r="F19" s="10" t="s">
        <v>24</v>
      </c>
      <c r="G19" s="5">
        <v>54</v>
      </c>
    </row>
    <row r="20" spans="6:10" x14ac:dyDescent="0.35">
      <c r="F20" s="10" t="s">
        <v>25</v>
      </c>
      <c r="G20" s="5">
        <f>G14</f>
        <v>4.5</v>
      </c>
      <c r="H20" t="s">
        <v>34</v>
      </c>
    </row>
    <row r="21" spans="6:10" x14ac:dyDescent="0.35">
      <c r="F21" s="10" t="s">
        <v>40</v>
      </c>
      <c r="G21" s="5">
        <f>G15*(G15+1)/4</f>
        <v>22.5</v>
      </c>
      <c r="H21" t="s">
        <v>35</v>
      </c>
    </row>
    <row r="22" spans="6:10" x14ac:dyDescent="0.35">
      <c r="F22" s="10" t="s">
        <v>19</v>
      </c>
      <c r="G22" s="5">
        <f>G15*(G15+1)*(2*G15+1)/24</f>
        <v>71.25</v>
      </c>
      <c r="H22" t="s">
        <v>36</v>
      </c>
    </row>
    <row r="23" spans="6:10" x14ac:dyDescent="0.35">
      <c r="F23" s="10" t="s">
        <v>41</v>
      </c>
      <c r="G23" s="5">
        <f>G19/48</f>
        <v>1.125</v>
      </c>
      <c r="H23" t="s">
        <v>37</v>
      </c>
    </row>
    <row r="24" spans="6:10" x14ac:dyDescent="0.35">
      <c r="F24" s="10" t="s">
        <v>48</v>
      </c>
      <c r="G24" s="11">
        <f>(G20-G21)/POWER(G22,0.5)</f>
        <v>-2.1324559599327322</v>
      </c>
      <c r="H24" t="s">
        <v>33</v>
      </c>
    </row>
    <row r="25" spans="6:10" x14ac:dyDescent="0.35">
      <c r="F25" s="10" t="s">
        <v>46</v>
      </c>
      <c r="G25" s="14">
        <f>2*_xlfn.NORM.S.DIST(G24,TRUE)</f>
        <v>3.2969381244220101E-2</v>
      </c>
    </row>
    <row r="26" spans="6:10" x14ac:dyDescent="0.35">
      <c r="F26" s="15" t="s">
        <v>52</v>
      </c>
      <c r="G26" s="11">
        <f>(G20-G21)/POWER(G22-G23,0.5)</f>
        <v>-2.1494931624955158</v>
      </c>
      <c r="H26" t="s">
        <v>29</v>
      </c>
    </row>
    <row r="27" spans="6:10" x14ac:dyDescent="0.35">
      <c r="F27" s="10" t="s">
        <v>47</v>
      </c>
      <c r="G27" s="14">
        <f>2*_xlfn.NORM.S.DIST(G26,TRUE)</f>
        <v>3.1595327520695875E-2</v>
      </c>
    </row>
    <row r="28" spans="6:10" x14ac:dyDescent="0.35">
      <c r="G28" s="9"/>
      <c r="J28" t="s">
        <v>53</v>
      </c>
    </row>
    <row r="33" spans="10:10" x14ac:dyDescent="0.35">
      <c r="J33" t="s">
        <v>54</v>
      </c>
    </row>
  </sheetData>
  <mergeCells count="6">
    <mergeCell ref="G2:G3"/>
    <mergeCell ref="A2:A3"/>
    <mergeCell ref="B2:C2"/>
    <mergeCell ref="D2:D3"/>
    <mergeCell ref="E2:E3"/>
    <mergeCell ref="F2:F3"/>
  </mergeCells>
  <pageMargins left="0.7" right="0.7" top="0.75" bottom="0.75" header="0.3" footer="0.3"/>
  <ignoredErrors>
    <ignoredError sqref="G26" formula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0"/>
  <sheetViews>
    <sheetView zoomScale="85" zoomScaleNormal="85" workbookViewId="0"/>
  </sheetViews>
  <sheetFormatPr defaultRowHeight="14.5" x14ac:dyDescent="0.35"/>
  <cols>
    <col min="1" max="1" width="14.26953125" customWidth="1"/>
    <col min="2" max="2" width="12.7265625" customWidth="1"/>
    <col min="3" max="3" width="13.26953125" customWidth="1"/>
    <col min="4" max="4" width="17.26953125" customWidth="1"/>
    <col min="5" max="5" width="20.453125" customWidth="1"/>
  </cols>
  <sheetData>
    <row r="1" spans="1:19" x14ac:dyDescent="0.35">
      <c r="A1" t="s">
        <v>57</v>
      </c>
    </row>
    <row r="2" spans="1:19" x14ac:dyDescent="0.35">
      <c r="A2" s="8" t="s">
        <v>17</v>
      </c>
    </row>
    <row r="3" spans="1:19" x14ac:dyDescent="0.35">
      <c r="A3" t="s">
        <v>58</v>
      </c>
    </row>
    <row r="4" spans="1:19" x14ac:dyDescent="0.35">
      <c r="A4" t="s">
        <v>59</v>
      </c>
    </row>
    <row r="6" spans="1:19" x14ac:dyDescent="0.35">
      <c r="A6" s="8" t="s">
        <v>18</v>
      </c>
    </row>
    <row r="7" spans="1:19" x14ac:dyDescent="0.35">
      <c r="A7" s="30" t="s">
        <v>0</v>
      </c>
      <c r="B7" s="29" t="s">
        <v>63</v>
      </c>
      <c r="C7" s="29"/>
      <c r="D7" s="30" t="s">
        <v>60</v>
      </c>
      <c r="E7" s="30" t="s">
        <v>61</v>
      </c>
      <c r="F7" s="30" t="s">
        <v>2</v>
      </c>
      <c r="G7" s="28" t="s">
        <v>8</v>
      </c>
      <c r="L7" t="s">
        <v>62</v>
      </c>
      <c r="Q7" t="s">
        <v>68</v>
      </c>
    </row>
    <row r="8" spans="1:19" x14ac:dyDescent="0.35">
      <c r="A8" s="31"/>
      <c r="B8" s="7" t="s">
        <v>55</v>
      </c>
      <c r="C8" s="7" t="s">
        <v>56</v>
      </c>
      <c r="D8" s="31"/>
      <c r="E8" s="31"/>
      <c r="F8" s="31"/>
      <c r="G8" s="29"/>
    </row>
    <row r="9" spans="1:19" x14ac:dyDescent="0.35">
      <c r="A9" s="3">
        <v>1</v>
      </c>
      <c r="B9" s="1">
        <v>189</v>
      </c>
      <c r="C9" s="1">
        <v>75</v>
      </c>
      <c r="D9" s="3">
        <f>B9-C9</f>
        <v>114</v>
      </c>
      <c r="E9" s="2">
        <f t="shared" ref="E9:E16" si="0">ABS(D9)</f>
        <v>114</v>
      </c>
      <c r="F9" s="2">
        <f>_xlfn.RANK.AVG(E9,E$9:E$16,1)</f>
        <v>7</v>
      </c>
      <c r="G9" s="3">
        <f>D9/E9*F9</f>
        <v>7</v>
      </c>
    </row>
    <row r="10" spans="1:19" x14ac:dyDescent="0.35">
      <c r="A10" s="3">
        <v>2</v>
      </c>
      <c r="B10" s="1">
        <v>189</v>
      </c>
      <c r="C10" s="1">
        <v>130</v>
      </c>
      <c r="D10" s="3">
        <f t="shared" ref="D10:D16" si="1">B10-C10</f>
        <v>59</v>
      </c>
      <c r="E10" s="2">
        <f t="shared" si="0"/>
        <v>59</v>
      </c>
      <c r="F10" s="2">
        <f t="shared" ref="F10:F16" si="2">_xlfn.RANK.AVG(E10,E$9:E$16,1)</f>
        <v>3</v>
      </c>
      <c r="G10" s="3">
        <f t="shared" ref="G10:G16" si="3">D10/E10*F10</f>
        <v>3</v>
      </c>
      <c r="I10" s="3" t="s">
        <v>64</v>
      </c>
      <c r="J10" s="3">
        <f>ABS(SUMIF(G9:G16,"&gt;0"))</f>
        <v>34</v>
      </c>
    </row>
    <row r="11" spans="1:19" x14ac:dyDescent="0.35">
      <c r="A11" s="3">
        <v>3</v>
      </c>
      <c r="B11" s="1">
        <v>222</v>
      </c>
      <c r="C11" s="1">
        <v>135</v>
      </c>
      <c r="D11" s="3">
        <f t="shared" si="1"/>
        <v>87</v>
      </c>
      <c r="E11" s="2">
        <f t="shared" si="0"/>
        <v>87</v>
      </c>
      <c r="F11" s="2">
        <f t="shared" si="2"/>
        <v>5</v>
      </c>
      <c r="G11" s="3">
        <f t="shared" si="3"/>
        <v>5</v>
      </c>
      <c r="I11" s="3" t="s">
        <v>65</v>
      </c>
      <c r="J11" s="3">
        <f>ABS(SUMIF(G9:G16,"&lt;0"))</f>
        <v>2</v>
      </c>
    </row>
    <row r="12" spans="1:19" x14ac:dyDescent="0.35">
      <c r="A12" s="3">
        <v>4</v>
      </c>
      <c r="B12" s="1">
        <v>178</v>
      </c>
      <c r="C12" s="1">
        <v>143</v>
      </c>
      <c r="D12" s="3">
        <f t="shared" si="1"/>
        <v>35</v>
      </c>
      <c r="E12" s="2">
        <f t="shared" si="0"/>
        <v>35</v>
      </c>
      <c r="F12" s="2">
        <f t="shared" si="2"/>
        <v>1</v>
      </c>
      <c r="G12" s="3">
        <f t="shared" si="3"/>
        <v>1</v>
      </c>
    </row>
    <row r="13" spans="1:19" x14ac:dyDescent="0.35">
      <c r="A13" s="3">
        <v>5</v>
      </c>
      <c r="B13" s="1">
        <v>205</v>
      </c>
      <c r="C13" s="1">
        <v>98</v>
      </c>
      <c r="D13" s="3">
        <f t="shared" si="1"/>
        <v>107</v>
      </c>
      <c r="E13" s="2">
        <f t="shared" si="0"/>
        <v>107</v>
      </c>
      <c r="F13" s="2">
        <f t="shared" si="2"/>
        <v>6</v>
      </c>
      <c r="G13" s="3">
        <f t="shared" si="3"/>
        <v>6</v>
      </c>
    </row>
    <row r="14" spans="1:19" x14ac:dyDescent="0.35">
      <c r="A14" s="3">
        <v>6</v>
      </c>
      <c r="B14" s="1">
        <v>278</v>
      </c>
      <c r="C14" s="1">
        <v>125</v>
      </c>
      <c r="D14" s="3">
        <f t="shared" si="1"/>
        <v>153</v>
      </c>
      <c r="E14" s="2">
        <f t="shared" si="0"/>
        <v>153</v>
      </c>
      <c r="F14" s="2">
        <f t="shared" si="2"/>
        <v>8</v>
      </c>
      <c r="G14" s="3">
        <f t="shared" si="3"/>
        <v>8</v>
      </c>
    </row>
    <row r="15" spans="1:19" x14ac:dyDescent="0.35">
      <c r="A15" s="3">
        <v>7</v>
      </c>
      <c r="B15" s="1">
        <v>231</v>
      </c>
      <c r="C15" s="1">
        <v>156</v>
      </c>
      <c r="D15" s="3">
        <f t="shared" si="1"/>
        <v>75</v>
      </c>
      <c r="E15" s="2">
        <f t="shared" si="0"/>
        <v>75</v>
      </c>
      <c r="F15" s="2">
        <f t="shared" si="2"/>
        <v>4</v>
      </c>
      <c r="G15" s="3">
        <f t="shared" si="3"/>
        <v>4</v>
      </c>
    </row>
    <row r="16" spans="1:19" x14ac:dyDescent="0.35">
      <c r="A16" s="3">
        <v>8</v>
      </c>
      <c r="B16" s="1">
        <v>177</v>
      </c>
      <c r="C16" s="1">
        <v>213</v>
      </c>
      <c r="D16" s="3">
        <f t="shared" si="1"/>
        <v>-36</v>
      </c>
      <c r="E16" s="2">
        <f t="shared" si="0"/>
        <v>36</v>
      </c>
      <c r="F16" s="2">
        <f t="shared" si="2"/>
        <v>2</v>
      </c>
      <c r="G16" s="3">
        <f t="shared" si="3"/>
        <v>-2</v>
      </c>
      <c r="S16" t="s">
        <v>69</v>
      </c>
    </row>
    <row r="17" spans="1:8" x14ac:dyDescent="0.35">
      <c r="A17" s="10" t="s">
        <v>67</v>
      </c>
      <c r="B17" s="6">
        <f>AVERAGE(B9:B16)</f>
        <v>208.625</v>
      </c>
      <c r="C17" s="6">
        <f>AVERAGE(C9:C16)</f>
        <v>134.375</v>
      </c>
      <c r="F17" s="10" t="s">
        <v>20</v>
      </c>
      <c r="G17" s="5">
        <f>MIN(J10:J11)</f>
        <v>2</v>
      </c>
    </row>
    <row r="18" spans="1:8" x14ac:dyDescent="0.35">
      <c r="A18" s="10" t="s">
        <v>66</v>
      </c>
      <c r="B18" s="6">
        <f>STDEV(B9:B16)</f>
        <v>34.255083043042156</v>
      </c>
      <c r="C18" s="6">
        <f>STDEV(C9:C16)</f>
        <v>40.847932278495705</v>
      </c>
      <c r="F18" s="10" t="s">
        <v>21</v>
      </c>
      <c r="G18" s="5">
        <v>8</v>
      </c>
    </row>
    <row r="19" spans="1:8" x14ac:dyDescent="0.35">
      <c r="F19" s="10" t="s">
        <v>39</v>
      </c>
      <c r="G19" s="5">
        <v>0</v>
      </c>
      <c r="H19" s="12" t="s">
        <v>43</v>
      </c>
    </row>
    <row r="20" spans="1:8" x14ac:dyDescent="0.35">
      <c r="F20" s="10" t="s">
        <v>38</v>
      </c>
      <c r="G20" s="5">
        <v>0</v>
      </c>
      <c r="H20" s="12" t="s">
        <v>43</v>
      </c>
    </row>
    <row r="21" spans="1:8" x14ac:dyDescent="0.35">
      <c r="F21" s="10" t="s">
        <v>42</v>
      </c>
      <c r="G21" s="5">
        <v>0</v>
      </c>
    </row>
    <row r="22" spans="1:8" x14ac:dyDescent="0.35">
      <c r="F22" s="10" t="s">
        <v>25</v>
      </c>
      <c r="G22" s="5">
        <f>G17</f>
        <v>2</v>
      </c>
    </row>
    <row r="23" spans="1:8" x14ac:dyDescent="0.35">
      <c r="F23" s="10" t="s">
        <v>40</v>
      </c>
      <c r="G23" s="5">
        <f>G18*(G18+1)/4</f>
        <v>18</v>
      </c>
    </row>
    <row r="24" spans="1:8" x14ac:dyDescent="0.35">
      <c r="F24" s="10" t="s">
        <v>19</v>
      </c>
      <c r="G24" s="5">
        <f>G18*(G18+1)*(2*G18+1)/24</f>
        <v>51</v>
      </c>
    </row>
    <row r="25" spans="1:8" x14ac:dyDescent="0.35">
      <c r="F25" s="10" t="s">
        <v>28</v>
      </c>
      <c r="G25" s="5">
        <f>G21/48</f>
        <v>0</v>
      </c>
    </row>
    <row r="26" spans="1:8" x14ac:dyDescent="0.35">
      <c r="F26" s="10" t="s">
        <v>48</v>
      </c>
      <c r="G26" s="11">
        <f>(G22-G23)/POWER(G24,0.5)</f>
        <v>-2.2404481344448155</v>
      </c>
      <c r="H26" t="s">
        <v>33</v>
      </c>
    </row>
    <row r="27" spans="1:8" x14ac:dyDescent="0.35">
      <c r="F27" s="10" t="s">
        <v>46</v>
      </c>
      <c r="G27" s="13">
        <f>2*_xlfn.NORM.S.DIST(G26,TRUE)</f>
        <v>2.5061844343883616E-2</v>
      </c>
    </row>
    <row r="28" spans="1:8" x14ac:dyDescent="0.35">
      <c r="F28" s="10" t="s">
        <v>49</v>
      </c>
      <c r="G28" s="11">
        <f>(G22-G23)/POWER(G24-G25,0.5)</f>
        <v>-2.2404481344448155</v>
      </c>
      <c r="H28" t="s">
        <v>29</v>
      </c>
    </row>
    <row r="29" spans="1:8" x14ac:dyDescent="0.35">
      <c r="F29" s="10" t="s">
        <v>47</v>
      </c>
      <c r="G29" s="14">
        <f>2*_xlfn.NORM.S.DIST(G28,TRUE)</f>
        <v>2.5061844343883616E-2</v>
      </c>
    </row>
    <row r="30" spans="1:8" x14ac:dyDescent="0.35">
      <c r="G30" s="9" t="s">
        <v>44</v>
      </c>
    </row>
  </sheetData>
  <mergeCells count="6">
    <mergeCell ref="G7:G8"/>
    <mergeCell ref="A7:A8"/>
    <mergeCell ref="B7:C7"/>
    <mergeCell ref="D7:D8"/>
    <mergeCell ref="E7:E8"/>
    <mergeCell ref="F7:F8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Ex1</vt:lpstr>
      <vt:lpstr>Ex2</vt:lpstr>
      <vt:lpstr>Ex3</vt:lpstr>
      <vt:lpstr>Ex4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</dc:creator>
  <cp:lastModifiedBy>I Scott MacKenzie</cp:lastModifiedBy>
  <dcterms:created xsi:type="dcterms:W3CDTF">2012-05-24T12:33:02Z</dcterms:created>
  <dcterms:modified xsi:type="dcterms:W3CDTF">2023-10-16T15:36:57Z</dcterms:modified>
</cp:coreProperties>
</file>