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MacKenzie\Desktop\Scott-new\Book2ndEdition\examples_Excel\"/>
    </mc:Choice>
  </mc:AlternateContent>
  <xr:revisionPtr revIDLastSave="0" documentId="13_ncr:1_{1E8D0556-7792-4AF1-B2E7-2765E4FEF6CA}" xr6:coauthVersionLast="47" xr6:coauthVersionMax="47" xr10:uidLastSave="{00000000-0000-0000-0000-000000000000}"/>
  <bookViews>
    <workbookView xWindow="-110" yWindow="-110" windowWidth="34620" windowHeight="13900" xr2:uid="{00000000-000D-0000-FFFF-FFFF00000000}"/>
  </bookViews>
  <sheets>
    <sheet name="Sheet1" sheetId="2" r:id="rId1"/>
  </sheets>
  <definedNames>
    <definedName name="LookupTable">Sheet1!$N$4:$O$50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C25" i="2" l="1"/>
  <c r="N5" i="2"/>
  <c r="N6" i="2" s="1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C27" i="2"/>
  <c r="C26" i="2"/>
  <c r="J17" i="2" l="1"/>
  <c r="J4" i="2"/>
  <c r="J18" i="2"/>
  <c r="J5" i="2"/>
  <c r="J6" i="2"/>
  <c r="J7" i="2"/>
  <c r="J20" i="2"/>
  <c r="J11" i="2"/>
  <c r="J12" i="2"/>
  <c r="J19" i="2"/>
  <c r="J13" i="2"/>
  <c r="R36" i="2" s="1"/>
  <c r="J14" i="2"/>
  <c r="J8" i="2"/>
  <c r="J21" i="2"/>
  <c r="J15" i="2"/>
  <c r="J9" i="2"/>
  <c r="J10" i="2"/>
  <c r="J16" i="2"/>
  <c r="H4" i="2"/>
  <c r="I4" i="2" s="1"/>
  <c r="H11" i="2"/>
  <c r="I11" i="2" s="1"/>
  <c r="H12" i="2"/>
  <c r="H15" i="2"/>
  <c r="I15" i="2" s="1"/>
  <c r="H16" i="2"/>
  <c r="I16" i="2" s="1"/>
  <c r="H17" i="2"/>
  <c r="I17" i="2" s="1"/>
  <c r="R25" i="2" s="1"/>
  <c r="H19" i="2"/>
  <c r="H20" i="2"/>
  <c r="H5" i="2"/>
  <c r="I5" i="2" s="1"/>
  <c r="H6" i="2"/>
  <c r="I6" i="2" s="1"/>
  <c r="H7" i="2"/>
  <c r="I7" i="2" s="1"/>
  <c r="H9" i="2"/>
  <c r="I9" i="2" s="1"/>
  <c r="L9" i="2" s="1"/>
  <c r="H10" i="2"/>
  <c r="I10" i="2" s="1"/>
  <c r="H13" i="2"/>
  <c r="H14" i="2"/>
  <c r="I14" i="2" s="1"/>
  <c r="H21" i="2"/>
  <c r="H8" i="2"/>
  <c r="I8" i="2" s="1"/>
  <c r="H18" i="2"/>
  <c r="L24" i="2"/>
  <c r="J3" i="2"/>
  <c r="H3" i="2"/>
  <c r="Q4" i="2" s="1"/>
  <c r="I13" i="2" l="1"/>
  <c r="Q36" i="2"/>
  <c r="Q37" i="2"/>
  <c r="Q15" i="2"/>
  <c r="I12" i="2"/>
  <c r="K12" i="2" s="1"/>
  <c r="Q13" i="2"/>
  <c r="I21" i="2"/>
  <c r="Q31" i="2"/>
  <c r="Q32" i="2" s="1"/>
  <c r="I20" i="2"/>
  <c r="L20" i="2" s="1"/>
  <c r="Q29" i="2"/>
  <c r="Q30" i="2" s="1"/>
  <c r="I19" i="2"/>
  <c r="K19" i="2" s="1"/>
  <c r="Q27" i="2"/>
  <c r="Q28" i="2" s="1"/>
  <c r="I18" i="2"/>
  <c r="L18" i="2" s="1"/>
  <c r="Q25" i="2"/>
  <c r="Q26" i="2" s="1"/>
  <c r="L13" i="2"/>
  <c r="L8" i="2"/>
  <c r="L10" i="2"/>
  <c r="L15" i="2"/>
  <c r="K7" i="2"/>
  <c r="K6" i="2"/>
  <c r="L14" i="2"/>
  <c r="K17" i="2"/>
  <c r="L6" i="2"/>
  <c r="L4" i="2"/>
  <c r="K10" i="2"/>
  <c r="L5" i="2"/>
  <c r="L17" i="2"/>
  <c r="K8" i="2"/>
  <c r="K9" i="2"/>
  <c r="K15" i="2"/>
  <c r="K11" i="2"/>
  <c r="L7" i="2"/>
  <c r="K14" i="2"/>
  <c r="K13" i="2"/>
  <c r="L16" i="2"/>
  <c r="K20" i="2"/>
  <c r="R24" i="2"/>
  <c r="L11" i="2"/>
  <c r="K5" i="2"/>
  <c r="K16" i="2"/>
  <c r="K4" i="2"/>
  <c r="I3" i="2"/>
  <c r="L3" i="2" s="1"/>
  <c r="R9" i="2"/>
  <c r="R8" i="2"/>
  <c r="R10" i="2"/>
  <c r="R11" i="2"/>
  <c r="R13" i="2"/>
  <c r="R12" i="2"/>
  <c r="R23" i="2"/>
  <c r="R22" i="2"/>
  <c r="R5" i="2"/>
  <c r="R4" i="2"/>
  <c r="R17" i="2"/>
  <c r="R16" i="2"/>
  <c r="R19" i="2"/>
  <c r="R18" i="2"/>
  <c r="R21" i="2"/>
  <c r="R20" i="2"/>
  <c r="R15" i="2"/>
  <c r="R14" i="2"/>
  <c r="R7" i="2"/>
  <c r="R6" i="2"/>
  <c r="Q16" i="2"/>
  <c r="Q11" i="2"/>
  <c r="Q12" i="2" s="1"/>
  <c r="Q9" i="2"/>
  <c r="Q10" i="2" s="1"/>
  <c r="Q23" i="2"/>
  <c r="Q24" i="2" s="1"/>
  <c r="Q21" i="2"/>
  <c r="Q22" i="2" s="1"/>
  <c r="Q5" i="2"/>
  <c r="Q6" i="2" s="1"/>
  <c r="Q19" i="2"/>
  <c r="Q20" i="2" s="1"/>
  <c r="Q17" i="2"/>
  <c r="Q18" i="2" s="1"/>
  <c r="Q7" i="2"/>
  <c r="Q8" i="2" s="1"/>
  <c r="K18" i="2" l="1"/>
  <c r="L21" i="2"/>
  <c r="R32" i="2"/>
  <c r="L12" i="2"/>
  <c r="L19" i="2"/>
  <c r="K21" i="2"/>
  <c r="R27" i="2"/>
  <c r="R26" i="2"/>
  <c r="R29" i="2"/>
  <c r="R28" i="2"/>
  <c r="R31" i="2"/>
  <c r="R30" i="2"/>
  <c r="K3" i="2"/>
  <c r="Q14" i="2"/>
  <c r="R37" i="2" s="1"/>
  <c r="L23" i="2" l="1"/>
  <c r="L2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tc={32ABA822-F34F-4E38-9EB5-74CDFDD31480}</author>
    <author>tc={13A6B75C-C6DE-4312-BCC5-A9F2D097D82E}</author>
    <author>tc={6A875F6B-40BA-4535-93AE-08B9A10C3939}</author>
  </authors>
  <commentList>
    <comment ref="G2" authorId="0" shapeId="0" xr:uid="{32ABA822-F34F-4E38-9EB5-74CDFDD3148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Unique values, sorted
</t>
      </text>
    </comment>
    <comment ref="D3" authorId="1" shapeId="0" xr:uid="{13A6B75C-C6DE-4312-BCC5-A9F2D097D82E}">
      <text>
        <t>[Threaded comment]
Your version of Excel allows you to read this threaded comment; however, any edits to it will get removed if the file is opened in a newer version of Excel. Learn more: https://go.microsoft.com/fwlink/?linkid=870924
Comment:
    Sorted</t>
      </text>
    </comment>
    <comment ref="K23" authorId="2" shapeId="0" xr:uid="{6A875F6B-40BA-4535-93AE-08B9A10C3939}">
      <text>
        <t>[Threaded comment]
Your version of Excel allows you to read this threaded comment; however, any edits to it will get removed if the file is opened in a newer version of Excel. Learn more: https://go.microsoft.com/fwlink/?linkid=870924
Comment:
    M is the largest of the values in the M1 or M2 columns</t>
      </text>
    </comment>
  </commentList>
</comments>
</file>

<file path=xl/sharedStrings.xml><?xml version="1.0" encoding="utf-8"?>
<sst xmlns="http://schemas.openxmlformats.org/spreadsheetml/2006/main" count="25" uniqueCount="23">
  <si>
    <t>Mean</t>
  </si>
  <si>
    <t>SD</t>
  </si>
  <si>
    <t>A(X)</t>
  </si>
  <si>
    <t>M</t>
  </si>
  <si>
    <t>n</t>
  </si>
  <si>
    <t>CV</t>
  </si>
  <si>
    <t>hypothesis?</t>
  </si>
  <si>
    <t>Lilliefors Critical Values</t>
  </si>
  <si>
    <t>51+</t>
  </si>
  <si>
    <t>See text box below</t>
  </si>
  <si>
    <t>idx</t>
  </si>
  <si>
    <t>OCF</t>
  </si>
  <si>
    <t>x1</t>
  </si>
  <si>
    <t>y1</t>
  </si>
  <si>
    <t>Test Statistic Arrow</t>
  </si>
  <si>
    <t>x</t>
  </si>
  <si>
    <t>y</t>
  </si>
  <si>
    <t>M1</t>
  </si>
  <si>
    <t>M2</t>
  </si>
  <si>
    <t>ECF(x)</t>
  </si>
  <si>
    <t>ECF(y)</t>
  </si>
  <si>
    <t>file: lilliefors-ex2.txt</t>
  </si>
  <si>
    <t>y-upper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</si>
</sst>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0"/>
    <numFmt numFmtId="166" formatCode="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34" borderId="0" xfId="0" applyFill="1" applyAlignment="1">
      <alignment horizontal="center"/>
    </xf>
    <xf numFmtId="165" fontId="0" fillId="34" borderId="0" xfId="0" applyNumberFormat="1" applyFill="1" applyAlignment="1">
      <alignment horizontal="center"/>
    </xf>
    <xf numFmtId="164" fontId="0" fillId="0" borderId="0" xfId="0" applyNumberFormat="1"/>
    <xf numFmtId="166" fontId="0" fillId="0" borderId="0" xfId="0" applyNumberFormat="1" applyAlignment="1">
      <alignment horizontal="center"/>
    </xf>
    <xf numFmtId="166" fontId="0" fillId="35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Lilliefors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8937007874017"/>
          <c:y val="0.12421847663387893"/>
          <c:w val="0.81530686789151363"/>
          <c:h val="0.73578830284592356"/>
        </c:manualLayout>
      </c:layout>
      <c:scatterChart>
        <c:scatterStyle val="lineMarker"/>
        <c:varyColors val="0"/>
        <c:ser>
          <c:idx val="0"/>
          <c:order val="0"/>
          <c:tx>
            <c:v>Observed (stairstep)</c:v>
          </c:tx>
          <c:spPr>
            <a:ln w="25400" cap="rnd">
              <a:solidFill>
                <a:schemeClr val="accent1"/>
              </a:solidFill>
              <a:round/>
              <a:tailEnd type="stealth"/>
            </a:ln>
            <a:effectLst/>
          </c:spPr>
          <c:marker>
            <c:symbol val="none"/>
          </c:marker>
          <c:xVal>
            <c:numRef>
              <c:f>Sheet1!$Q$4:$Q$32</c:f>
              <c:numCache>
                <c:formatCode>0.0000</c:formatCode>
                <c:ptCount val="29"/>
                <c:pt idx="0">
                  <c:v>-1.3396147069118254</c:v>
                </c:pt>
                <c:pt idx="1">
                  <c:v>-1.2264533680335135</c:v>
                </c:pt>
                <c:pt idx="2">
                  <c:v>-1.2264533680335135</c:v>
                </c:pt>
                <c:pt idx="3">
                  <c:v>-0.72531029585813234</c:v>
                </c:pt>
                <c:pt idx="4">
                  <c:v>-0.72531029585813234</c:v>
                </c:pt>
                <c:pt idx="5">
                  <c:v>-0.4989876181015086</c:v>
                </c:pt>
                <c:pt idx="6">
                  <c:v>-0.4989876181015086</c:v>
                </c:pt>
                <c:pt idx="7">
                  <c:v>-0.48282171254746398</c:v>
                </c:pt>
                <c:pt idx="8">
                  <c:v>-0.48282171254746398</c:v>
                </c:pt>
                <c:pt idx="9">
                  <c:v>-0.31038538663765541</c:v>
                </c:pt>
                <c:pt idx="10">
                  <c:v>-0.31038538663765541</c:v>
                </c:pt>
                <c:pt idx="11">
                  <c:v>-0.26727630516020329</c:v>
                </c:pt>
                <c:pt idx="12">
                  <c:v>-0.26727630516020329</c:v>
                </c:pt>
                <c:pt idx="13">
                  <c:v>1.2932724443235656E-2</c:v>
                </c:pt>
                <c:pt idx="14">
                  <c:v>1.2932724443235656E-2</c:v>
                </c:pt>
                <c:pt idx="15">
                  <c:v>0.19614632072240726</c:v>
                </c:pt>
                <c:pt idx="16">
                  <c:v>0.19614632072240726</c:v>
                </c:pt>
                <c:pt idx="17">
                  <c:v>0.2230894966458149</c:v>
                </c:pt>
                <c:pt idx="18">
                  <c:v>0.2230894966458149</c:v>
                </c:pt>
                <c:pt idx="19">
                  <c:v>1.025996139163361</c:v>
                </c:pt>
                <c:pt idx="20">
                  <c:v>1.025996139163361</c:v>
                </c:pt>
                <c:pt idx="21">
                  <c:v>1.2684847224740294</c:v>
                </c:pt>
                <c:pt idx="22">
                  <c:v>1.2684847224740294</c:v>
                </c:pt>
                <c:pt idx="23">
                  <c:v>1.3708687909829782</c:v>
                </c:pt>
                <c:pt idx="24">
                  <c:v>1.3708687909829782</c:v>
                </c:pt>
                <c:pt idx="25">
                  <c:v>1.8774004983430412</c:v>
                </c:pt>
                <c:pt idx="26">
                  <c:v>1.8774004983430412</c:v>
                </c:pt>
                <c:pt idx="27">
                  <c:v>2.0767800001762571</c:v>
                </c:pt>
                <c:pt idx="28">
                  <c:v>2.0767800001762571</c:v>
                </c:pt>
              </c:numCache>
            </c:numRef>
          </c:xVal>
          <c:yVal>
            <c:numRef>
              <c:f>Sheet1!$R$4:$R$32</c:f>
              <c:numCache>
                <c:formatCode>0.0000</c:formatCode>
                <c:ptCount val="29"/>
                <c:pt idx="0">
                  <c:v>0.05</c:v>
                </c:pt>
                <c:pt idx="1">
                  <c:v>0.05</c:v>
                </c:pt>
                <c:pt idx="2">
                  <c:v>0.1</c:v>
                </c:pt>
                <c:pt idx="3">
                  <c:v>0.1</c:v>
                </c:pt>
                <c:pt idx="4">
                  <c:v>0.15</c:v>
                </c:pt>
                <c:pt idx="5">
                  <c:v>0.15</c:v>
                </c:pt>
                <c:pt idx="6">
                  <c:v>0.45</c:v>
                </c:pt>
                <c:pt idx="7">
                  <c:v>0.45</c:v>
                </c:pt>
                <c:pt idx="8">
                  <c:v>0.5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</c:v>
                </c:pt>
                <c:pt idx="14">
                  <c:v>0.65</c:v>
                </c:pt>
                <c:pt idx="15">
                  <c:v>0.65</c:v>
                </c:pt>
                <c:pt idx="16">
                  <c:v>0.7</c:v>
                </c:pt>
                <c:pt idx="17">
                  <c:v>0.7</c:v>
                </c:pt>
                <c:pt idx="18">
                  <c:v>0.75</c:v>
                </c:pt>
                <c:pt idx="19">
                  <c:v>0.75</c:v>
                </c:pt>
                <c:pt idx="20">
                  <c:v>0.8</c:v>
                </c:pt>
                <c:pt idx="21">
                  <c:v>0.84755329803995594</c:v>
                </c:pt>
                <c:pt idx="22">
                  <c:v>0.89768754844158083</c:v>
                </c:pt>
                <c:pt idx="23">
                  <c:v>0.89768754844158083</c:v>
                </c:pt>
                <c:pt idx="24">
                  <c:v>0.91479206912623079</c:v>
                </c:pt>
                <c:pt idx="25">
                  <c:v>0.91479206912623079</c:v>
                </c:pt>
                <c:pt idx="26">
                  <c:v>0.96976838837456425</c:v>
                </c:pt>
                <c:pt idx="27">
                  <c:v>0.96976838837456425</c:v>
                </c:pt>
                <c:pt idx="28">
                  <c:v>0.98108906553196029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48-4699-90BE-C4BDEE34FB13}"/>
            </c:ext>
          </c:extLst>
        </c:ser>
        <c:ser>
          <c:idx val="1"/>
          <c:order val="1"/>
          <c:tx>
            <c:v>Expected (smooth line)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Sheet1!$H$3:$H$21</c:f>
              <c:numCache>
                <c:formatCode>0.0000</c:formatCode>
                <c:ptCount val="19"/>
                <c:pt idx="0">
                  <c:v>-1.3396147069118254</c:v>
                </c:pt>
                <c:pt idx="1">
                  <c:v>-1.2264533680335135</c:v>
                </c:pt>
                <c:pt idx="2">
                  <c:v>-0.72531029585813234</c:v>
                </c:pt>
                <c:pt idx="3">
                  <c:v>-0.6929784847500432</c:v>
                </c:pt>
                <c:pt idx="4">
                  <c:v>-0.6552580384572726</c:v>
                </c:pt>
                <c:pt idx="5">
                  <c:v>-0.6337034977185465</c:v>
                </c:pt>
                <c:pt idx="6">
                  <c:v>-0.56365124031768676</c:v>
                </c:pt>
                <c:pt idx="7">
                  <c:v>-0.4989876181015086</c:v>
                </c:pt>
                <c:pt idx="8">
                  <c:v>-0.48282171254746398</c:v>
                </c:pt>
                <c:pt idx="9">
                  <c:v>-0.31038538663765541</c:v>
                </c:pt>
                <c:pt idx="10">
                  <c:v>-0.26727630516020329</c:v>
                </c:pt>
                <c:pt idx="11">
                  <c:v>1.2932724443235656E-2</c:v>
                </c:pt>
                <c:pt idx="12">
                  <c:v>0.19614632072240726</c:v>
                </c:pt>
                <c:pt idx="13">
                  <c:v>0.2230894966458149</c:v>
                </c:pt>
                <c:pt idx="14">
                  <c:v>1.025996139163361</c:v>
                </c:pt>
                <c:pt idx="15">
                  <c:v>1.2684847224740294</c:v>
                </c:pt>
                <c:pt idx="16">
                  <c:v>1.3708687909829782</c:v>
                </c:pt>
                <c:pt idx="17">
                  <c:v>1.8774004983430412</c:v>
                </c:pt>
                <c:pt idx="18">
                  <c:v>2.0767800001762571</c:v>
                </c:pt>
              </c:numCache>
            </c:numRef>
          </c:xVal>
          <c:yVal>
            <c:numRef>
              <c:f>Sheet1!$I$3:$I$21</c:f>
              <c:numCache>
                <c:formatCode>0.0000</c:formatCode>
                <c:ptCount val="19"/>
                <c:pt idx="0">
                  <c:v>9.0185319972964126E-2</c:v>
                </c:pt>
                <c:pt idx="1">
                  <c:v>0.11001405667966083</c:v>
                </c:pt>
                <c:pt idx="2">
                  <c:v>0.23413084540989221</c:v>
                </c:pt>
                <c:pt idx="3">
                  <c:v>0.24416152685938342</c:v>
                </c:pt>
                <c:pt idx="4">
                  <c:v>0.25615081621195712</c:v>
                </c:pt>
                <c:pt idx="5">
                  <c:v>0.26313717092807348</c:v>
                </c:pt>
                <c:pt idx="6">
                  <c:v>0.28649575367862867</c:v>
                </c:pt>
                <c:pt idx="7">
                  <c:v>0.30889405345364929</c:v>
                </c:pt>
                <c:pt idx="8">
                  <c:v>0.31461116632806507</c:v>
                </c:pt>
                <c:pt idx="9">
                  <c:v>0.37813395277806089</c:v>
                </c:pt>
                <c:pt idx="10">
                  <c:v>0.39462821454533931</c:v>
                </c:pt>
                <c:pt idx="11">
                  <c:v>0.5051592667616156</c:v>
                </c:pt>
                <c:pt idx="12">
                  <c:v>0.57775217916411603</c:v>
                </c:pt>
                <c:pt idx="13">
                  <c:v>0.58826707358069663</c:v>
                </c:pt>
                <c:pt idx="14">
                  <c:v>0.84755329803995594</c:v>
                </c:pt>
                <c:pt idx="15">
                  <c:v>0.89768754844158083</c:v>
                </c:pt>
                <c:pt idx="16">
                  <c:v>0.91479206912623079</c:v>
                </c:pt>
                <c:pt idx="17">
                  <c:v>0.96976838837456425</c:v>
                </c:pt>
                <c:pt idx="18">
                  <c:v>0.98108906553196029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48-4699-90BE-C4BDEE34FB13}"/>
            </c:ext>
          </c:extLst>
        </c:ser>
        <c:ser>
          <c:idx val="2"/>
          <c:order val="2"/>
          <c:tx>
            <c:v>Test Statistic</c:v>
          </c:tx>
          <c:spPr>
            <a:ln w="28575" cap="rnd">
              <a:solidFill>
                <a:schemeClr val="tx1"/>
              </a:solidFill>
              <a:round/>
              <a:headEnd type="none"/>
              <a:tailEnd type="stealth"/>
            </a:ln>
            <a:effectLst/>
          </c:spPr>
          <c:marker>
            <c:symbol val="none"/>
          </c:marker>
          <c:xVal>
            <c:numRef>
              <c:f>Sheet1!$Q$36:$Q$37</c:f>
              <c:numCache>
                <c:formatCode>0.0000</c:formatCode>
                <c:ptCount val="2"/>
                <c:pt idx="0">
                  <c:v>-0.26727630516020329</c:v>
                </c:pt>
                <c:pt idx="1">
                  <c:v>-0.26727630516020329</c:v>
                </c:pt>
              </c:numCache>
            </c:numRef>
          </c:xVal>
          <c:yVal>
            <c:numRef>
              <c:f>Sheet1!$R$36:$R$37</c:f>
              <c:numCache>
                <c:formatCode>0.0000</c:formatCode>
                <c:ptCount val="2"/>
                <c:pt idx="0">
                  <c:v>0.6</c:v>
                </c:pt>
                <c:pt idx="1">
                  <c:v>0.39462821454533931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648-4699-90BE-C4BDEE34F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5538464"/>
        <c:axId val="1121454160"/>
      </c:scatterChart>
      <c:valAx>
        <c:axId val="1075538464"/>
        <c:scaling>
          <c:orientation val="minMax"/>
          <c:max val="2.5"/>
          <c:min val="-1.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454160"/>
        <c:crosses val="autoZero"/>
        <c:crossBetween val="midCat"/>
      </c:valAx>
      <c:valAx>
        <c:axId val="1121454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Probability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5538464"/>
        <c:crossesAt val="-2.5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4213119388318274"/>
          <c:y val="0.66932482934922211"/>
          <c:w val="0.27927401256516715"/>
          <c:h val="0.14832597071881634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120650</xdr:colOff>
      <xdr:row>51</xdr:row>
      <xdr:rowOff>107950</xdr:rowOff>
    </xdr:from>
    <xdr:to>
      <xdr:col>18</xdr:col>
      <xdr:colOff>412750</xdr:colOff>
      <xdr:row>57</xdr:row>
      <xdr:rowOff>127000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F75B9F3-0407-28D4-EF58-221932213678}"/>
            </a:ext>
          </a:extLst>
        </xdr:cNvPr>
        <xdr:cNvSpPr txBox="1"/>
      </xdr:nvSpPr>
      <xdr:spPr>
        <a:xfrm>
          <a:off x="8782050" y="9499600"/>
          <a:ext cx="3511550" cy="11239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n &gt; 50,</a:t>
          </a:r>
          <a:r>
            <a:rPr lang="en-US" sz="16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 </a:t>
          </a:r>
        </a:p>
        <a:p>
          <a:pPr algn="l"/>
          <a:r>
            <a:rPr lang="en-US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0.895 / fN</a:t>
          </a:r>
        </a:p>
        <a:p>
          <a:pPr algn="l"/>
          <a:r>
            <a:rPr lang="en-US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where </a:t>
          </a:r>
        </a:p>
        <a:p>
          <a:pPr algn="l"/>
          <a:r>
            <a:rPr lang="en-US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fN = ((0.83 + n) / SQRT(n)) - 0.01</a:t>
          </a:r>
        </a:p>
        <a:p>
          <a:pPr algn="ctr"/>
          <a:endParaRPr lang="en-US" sz="1600"/>
        </a:p>
      </xdr:txBody>
    </xdr:sp>
    <xdr:clientData/>
  </xdr:twoCellAnchor>
  <xdr:twoCellAnchor>
    <xdr:from>
      <xdr:col>3</xdr:col>
      <xdr:colOff>119156</xdr:colOff>
      <xdr:row>25</xdr:row>
      <xdr:rowOff>113552</xdr:rowOff>
    </xdr:from>
    <xdr:to>
      <xdr:col>12</xdr:col>
      <xdr:colOff>481106</xdr:colOff>
      <xdr:row>45</xdr:row>
      <xdr:rowOff>22411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B62BBCD-6E12-458B-8F2C-9E19CC2FF6A8}"/>
            </a:ext>
          </a:extLst>
        </xdr:cNvPr>
        <xdr:cNvSpPr txBox="1"/>
      </xdr:nvSpPr>
      <xdr:spPr>
        <a:xfrm>
          <a:off x="1620744" y="4782670"/>
          <a:ext cx="6936068" cy="364415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This is an Excel implementation</a:t>
          </a:r>
          <a:r>
            <a:rPr lang="en-US" sz="1800" baseline="0"/>
            <a:t> of the Lilliefors test for the data in Figure 6.31 in HCI_ERP_2e.  The result is the same as reported in the same figure.</a:t>
          </a:r>
        </a:p>
        <a:p>
          <a:endParaRPr lang="en-US" sz="1800" baseline="0"/>
        </a:p>
        <a:p>
          <a:r>
            <a:rPr lang="en-US" sz="1800" baseline="0"/>
            <a:t>Reference:</a:t>
          </a:r>
        </a:p>
        <a:p>
          <a:r>
            <a:rPr lang="en-US" sz="1200" baseline="0"/>
            <a:t>D. Sheskin. Handbook of parametric and nonparametric statistical procedures. CRC Press, Boca Raton, FL, 5th ed. Edition, 2011. doi: 10.1201/9781420036268. (pp. 270-272)</a:t>
          </a:r>
        </a:p>
        <a:p>
          <a:endParaRPr lang="en-US" sz="1800" baseline="0"/>
        </a:p>
        <a:p>
          <a:r>
            <a:rPr lang="en-US" sz="1800" baseline="0"/>
            <a:t>Source for the Lilliefors critical value lookup table:</a:t>
          </a:r>
        </a:p>
        <a:p>
          <a:r>
            <a:rPr lang="en-US" sz="1200" baseline="0"/>
            <a:t>Abdi, H. and Molin, P., Lilliefors test for normality, in Encyclopedia of Measurement and Statistics, (N. J. Salkind, Ed.). Thousand Oaks, CA: Sage, 2007, 540-544.</a:t>
          </a:r>
        </a:p>
        <a:p>
          <a:endParaRPr lang="en-US" sz="1200" baseline="0"/>
        </a:p>
        <a:p>
          <a:r>
            <a:rPr lang="en-US" sz="1800" baseline="0"/>
            <a:t>Available online at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https://www.real-statistics.com/statistics-tables/lilliefors-test-table/</a:t>
          </a:r>
        </a:p>
        <a:p>
          <a:endParaRPr lang="en-US" sz="1800" baseline="0"/>
        </a:p>
      </xdr:txBody>
    </xdr:sp>
    <xdr:clientData/>
  </xdr:twoCellAnchor>
  <xdr:twoCellAnchor>
    <xdr:from>
      <xdr:col>18</xdr:col>
      <xdr:colOff>193675</xdr:colOff>
      <xdr:row>1</xdr:row>
      <xdr:rowOff>114300</xdr:rowOff>
    </xdr:from>
    <xdr:to>
      <xdr:col>26</xdr:col>
      <xdr:colOff>493059</xdr:colOff>
      <xdr:row>19</xdr:row>
      <xdr:rowOff>44824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5B58F4A-ACB6-023F-6C60-D189F74B16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I Scott MacKenzie" id="{B2A1811C-E8D1-47DF-8467-807487F9D29A}" userId="S::mack@yorku.ca::cda3b9cb-d0c6-45b2-9ffb-17a4576f02d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" dT="2023-10-13T11:36:15.70" personId="{B2A1811C-E8D1-47DF-8467-807487F9D29A}" id="{32ABA822-F34F-4E38-9EB5-74CDFDD31480}">
    <text xml:space="preserve">Unique values, sorted
</text>
  </threadedComment>
  <threadedComment ref="D3" dT="2023-10-14T08:34:15.39" personId="{B2A1811C-E8D1-47DF-8467-807487F9D29A}" id="{13A6B75C-C6DE-4312-BCC5-A9F2D097D82E}">
    <text>Sorted</text>
  </threadedComment>
  <threadedComment ref="K23" dT="2023-10-14T11:29:03.99" personId="{B2A1811C-E8D1-47DF-8467-807487F9D29A}" id="{6A875F6B-40BA-4535-93AE-08B9A10C3939}">
    <text>M is the largest of the values in the M1 or M2 columns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2DAE8-9ED4-45B9-BCBF-6C009A7D4A69}">
  <dimension ref="A1:T51"/>
  <sheetViews>
    <sheetView tabSelected="1" zoomScaleNormal="100" workbookViewId="0"/>
  </sheetViews>
  <sheetFormatPr defaultRowHeight="14.5" x14ac:dyDescent="0.35"/>
  <cols>
    <col min="1" max="1" width="3.90625" customWidth="1"/>
    <col min="10" max="10" width="12.26953125" customWidth="1"/>
    <col min="11" max="11" width="14.90625" customWidth="1"/>
    <col min="12" max="12" width="14.36328125" customWidth="1"/>
    <col min="14" max="14" width="8.7265625" style="1"/>
    <col min="15" max="15" width="11.1796875" style="1" customWidth="1"/>
  </cols>
  <sheetData>
    <row r="1" spans="1:20" x14ac:dyDescent="0.35">
      <c r="A1" s="1"/>
      <c r="E1" s="1"/>
      <c r="F1" s="1"/>
      <c r="G1" s="1"/>
      <c r="H1" s="1"/>
      <c r="I1" s="1"/>
      <c r="J1" s="1"/>
      <c r="K1" s="1"/>
      <c r="L1" s="1"/>
      <c r="M1" s="1"/>
    </row>
    <row r="2" spans="1:20" x14ac:dyDescent="0.35">
      <c r="A2" s="1"/>
      <c r="B2" s="1"/>
      <c r="C2" s="1"/>
      <c r="D2" s="1"/>
      <c r="E2" s="1"/>
      <c r="F2" s="1" t="s">
        <v>10</v>
      </c>
      <c r="G2" s="1" t="s">
        <v>2</v>
      </c>
      <c r="H2" s="1" t="s">
        <v>19</v>
      </c>
      <c r="I2" s="1" t="s">
        <v>20</v>
      </c>
      <c r="J2" s="1" t="s">
        <v>22</v>
      </c>
      <c r="K2" s="1" t="s">
        <v>17</v>
      </c>
      <c r="L2" s="1" t="s">
        <v>18</v>
      </c>
      <c r="M2" s="1"/>
      <c r="N2" s="10" t="s">
        <v>7</v>
      </c>
      <c r="O2" s="10"/>
      <c r="Q2" s="10" t="s">
        <v>11</v>
      </c>
      <c r="R2" s="10"/>
      <c r="S2" s="10"/>
      <c r="T2" s="10"/>
    </row>
    <row r="3" spans="1:20" x14ac:dyDescent="0.35">
      <c r="A3" s="1"/>
      <c r="B3" s="1">
        <v>1</v>
      </c>
      <c r="C3" s="2">
        <v>-13.9</v>
      </c>
      <c r="D3" s="1">
        <v>-26.6</v>
      </c>
      <c r="E3" s="1"/>
      <c r="F3" s="1">
        <v>1</v>
      </c>
      <c r="G3" s="1">
        <v>-26.6</v>
      </c>
      <c r="H3" s="4">
        <f t="shared" ref="H3:H21" si="0">(G3-C$26)/C$27</f>
        <v>-1.3396147069118254</v>
      </c>
      <c r="I3" s="4">
        <f>NORMDIST(H3,0,1,TRUE)</f>
        <v>9.0185319972964126E-2</v>
      </c>
      <c r="J3" s="4">
        <f t="shared" ref="J3:J21" si="1">F3/C$25</f>
        <v>0.05</v>
      </c>
      <c r="K3" s="8">
        <f>ABS(J3-I3)</f>
        <v>4.0185319972964123E-2</v>
      </c>
      <c r="L3" s="8">
        <f>ABS(0-I3)</f>
        <v>9.0185319972964126E-2</v>
      </c>
      <c r="M3" s="1"/>
      <c r="N3" s="1" t="s">
        <v>4</v>
      </c>
      <c r="O3" s="1" t="s">
        <v>5</v>
      </c>
      <c r="Q3" s="1" t="s">
        <v>12</v>
      </c>
      <c r="R3" s="1" t="s">
        <v>13</v>
      </c>
      <c r="S3" s="1"/>
      <c r="T3" s="1"/>
    </row>
    <row r="4" spans="1:20" x14ac:dyDescent="0.35">
      <c r="A4" s="1"/>
      <c r="B4" s="1">
        <f>B3+1</f>
        <v>2</v>
      </c>
      <c r="C4" s="2">
        <v>-13.9</v>
      </c>
      <c r="D4" s="1">
        <v>-24.5</v>
      </c>
      <c r="E4" s="1"/>
      <c r="F4" s="1">
        <v>2</v>
      </c>
      <c r="G4" s="1">
        <v>-24.5</v>
      </c>
      <c r="H4" s="4">
        <f t="shared" si="0"/>
        <v>-1.2264533680335135</v>
      </c>
      <c r="I4" s="4">
        <f t="shared" ref="I4:I21" si="2">NORMDIST(H4,0,1,TRUE)</f>
        <v>0.11001405667966083</v>
      </c>
      <c r="J4" s="4">
        <f t="shared" si="1"/>
        <v>0.1</v>
      </c>
      <c r="K4" s="8">
        <f t="shared" ref="K4:K21" si="3">ABS(J4-I4)</f>
        <v>1.0014056679660821E-2</v>
      </c>
      <c r="L4" s="8">
        <f>I4-J3</f>
        <v>6.0014056679660824E-2</v>
      </c>
      <c r="M4" s="1"/>
      <c r="N4" s="1">
        <v>4</v>
      </c>
      <c r="O4" s="1">
        <v>0.37540000000000001</v>
      </c>
      <c r="Q4" s="7">
        <f>H3</f>
        <v>-1.3396147069118254</v>
      </c>
      <c r="R4" s="7">
        <f>J3</f>
        <v>0.05</v>
      </c>
    </row>
    <row r="5" spans="1:20" x14ac:dyDescent="0.35">
      <c r="A5" s="1"/>
      <c r="B5" s="1">
        <f t="shared" ref="B5:B22" si="4">B4+1</f>
        <v>3</v>
      </c>
      <c r="C5" s="2">
        <v>-26.6</v>
      </c>
      <c r="D5" s="1">
        <v>-15.2</v>
      </c>
      <c r="E5" s="1"/>
      <c r="F5" s="1">
        <v>3</v>
      </c>
      <c r="G5" s="1">
        <v>-15.2</v>
      </c>
      <c r="H5" s="4">
        <f t="shared" si="0"/>
        <v>-0.72531029585813234</v>
      </c>
      <c r="I5" s="4">
        <f t="shared" si="2"/>
        <v>0.23413084540989221</v>
      </c>
      <c r="J5" s="4">
        <f t="shared" si="1"/>
        <v>0.15</v>
      </c>
      <c r="K5" s="8">
        <f t="shared" si="3"/>
        <v>8.4130845409892213E-2</v>
      </c>
      <c r="L5" s="8">
        <f t="shared" ref="L5:L21" si="5">I5-J4</f>
        <v>0.1341308454098922</v>
      </c>
      <c r="M5" s="1"/>
      <c r="N5" s="1">
        <f>1+N4</f>
        <v>5</v>
      </c>
      <c r="O5" s="1">
        <v>0.3427</v>
      </c>
      <c r="Q5" s="7">
        <f>H4</f>
        <v>-1.2264533680335135</v>
      </c>
      <c r="R5" s="7">
        <f>J3</f>
        <v>0.05</v>
      </c>
    </row>
    <row r="6" spans="1:20" x14ac:dyDescent="0.35">
      <c r="A6" s="1"/>
      <c r="B6" s="1">
        <f t="shared" si="4"/>
        <v>4</v>
      </c>
      <c r="C6" s="2">
        <v>-7.5</v>
      </c>
      <c r="D6" s="1">
        <v>-14.6</v>
      </c>
      <c r="E6" s="1"/>
      <c r="F6" s="1">
        <v>4</v>
      </c>
      <c r="G6" s="1">
        <v>-14.6</v>
      </c>
      <c r="H6" s="4">
        <f t="shared" si="0"/>
        <v>-0.6929784847500432</v>
      </c>
      <c r="I6" s="4">
        <f t="shared" si="2"/>
        <v>0.24416152685938342</v>
      </c>
      <c r="J6" s="4">
        <f t="shared" si="1"/>
        <v>0.2</v>
      </c>
      <c r="K6" s="8">
        <f t="shared" si="3"/>
        <v>4.4161526859383404E-2</v>
      </c>
      <c r="L6" s="8">
        <f t="shared" si="5"/>
        <v>9.4161526859383421E-2</v>
      </c>
      <c r="M6" s="1"/>
      <c r="N6" s="1">
        <f t="shared" ref="N6:N50" si="6">1+N5</f>
        <v>6</v>
      </c>
      <c r="O6" s="1">
        <v>0.32450000000000001</v>
      </c>
      <c r="Q6" s="7">
        <f>Q5</f>
        <v>-1.2264533680335135</v>
      </c>
      <c r="R6" s="7">
        <f>J4</f>
        <v>0.1</v>
      </c>
    </row>
    <row r="7" spans="1:20" x14ac:dyDescent="0.35">
      <c r="A7" s="1"/>
      <c r="B7" s="1">
        <f t="shared" si="4"/>
        <v>5</v>
      </c>
      <c r="C7" s="2">
        <v>-14.6</v>
      </c>
      <c r="D7" s="1">
        <v>-13.9</v>
      </c>
      <c r="E7" s="1"/>
      <c r="F7" s="1">
        <v>6</v>
      </c>
      <c r="G7" s="1">
        <v>-13.9</v>
      </c>
      <c r="H7" s="4">
        <f t="shared" si="0"/>
        <v>-0.6552580384572726</v>
      </c>
      <c r="I7" s="4">
        <f t="shared" si="2"/>
        <v>0.25615081621195712</v>
      </c>
      <c r="J7" s="4">
        <f t="shared" si="1"/>
        <v>0.3</v>
      </c>
      <c r="K7" s="8">
        <f t="shared" si="3"/>
        <v>4.3849183788042867E-2</v>
      </c>
      <c r="L7" s="8">
        <f t="shared" si="5"/>
        <v>5.6150816211957111E-2</v>
      </c>
      <c r="M7" s="1"/>
      <c r="N7" s="1">
        <f t="shared" si="6"/>
        <v>7</v>
      </c>
      <c r="O7" s="1">
        <v>0.30409999999999998</v>
      </c>
      <c r="Q7" s="7">
        <f>H5</f>
        <v>-0.72531029585813234</v>
      </c>
      <c r="R7" s="7">
        <f>J4</f>
        <v>0.1</v>
      </c>
    </row>
    <row r="8" spans="1:20" x14ac:dyDescent="0.35">
      <c r="A8" s="1"/>
      <c r="B8" s="1">
        <f t="shared" si="4"/>
        <v>6</v>
      </c>
      <c r="C8" s="2">
        <v>-13.5</v>
      </c>
      <c r="D8" s="1">
        <v>-13.9</v>
      </c>
      <c r="E8" s="1"/>
      <c r="F8" s="1">
        <v>7</v>
      </c>
      <c r="G8" s="1">
        <v>-13.5</v>
      </c>
      <c r="H8" s="4">
        <f t="shared" si="0"/>
        <v>-0.6337034977185465</v>
      </c>
      <c r="I8" s="4">
        <f t="shared" si="2"/>
        <v>0.26313717092807348</v>
      </c>
      <c r="J8" s="4">
        <f t="shared" si="1"/>
        <v>0.35</v>
      </c>
      <c r="K8" s="8">
        <f t="shared" si="3"/>
        <v>8.6862829071926495E-2</v>
      </c>
      <c r="L8" s="8">
        <f t="shared" si="5"/>
        <v>-3.6862829071926506E-2</v>
      </c>
      <c r="M8" s="1"/>
      <c r="N8" s="1">
        <f t="shared" si="6"/>
        <v>8</v>
      </c>
      <c r="O8" s="1">
        <v>0.28749999999999998</v>
      </c>
      <c r="Q8" s="7">
        <f>Q7</f>
        <v>-0.72531029585813234</v>
      </c>
      <c r="R8" s="7">
        <f>J5</f>
        <v>0.15</v>
      </c>
    </row>
    <row r="9" spans="1:20" x14ac:dyDescent="0.35">
      <c r="A9" s="1"/>
      <c r="B9" s="1">
        <f t="shared" si="4"/>
        <v>7</v>
      </c>
      <c r="C9" s="2">
        <v>-15.2</v>
      </c>
      <c r="D9" s="1">
        <v>-13.5</v>
      </c>
      <c r="E9" s="1"/>
      <c r="F9" s="1">
        <v>8</v>
      </c>
      <c r="G9" s="1">
        <v>-12.2</v>
      </c>
      <c r="H9" s="4">
        <f t="shared" si="0"/>
        <v>-0.56365124031768676</v>
      </c>
      <c r="I9" s="4">
        <f t="shared" si="2"/>
        <v>0.28649575367862867</v>
      </c>
      <c r="J9" s="4">
        <f t="shared" si="1"/>
        <v>0.4</v>
      </c>
      <c r="K9" s="8">
        <f t="shared" si="3"/>
        <v>0.11350424632137135</v>
      </c>
      <c r="L9" s="8">
        <f t="shared" si="5"/>
        <v>-6.3504246321371305E-2</v>
      </c>
      <c r="M9" s="1"/>
      <c r="N9" s="1">
        <f t="shared" si="6"/>
        <v>9</v>
      </c>
      <c r="O9" s="1">
        <v>0.27439999999999998</v>
      </c>
      <c r="Q9" s="7">
        <f>H10</f>
        <v>-0.4989876181015086</v>
      </c>
      <c r="R9" s="7">
        <f>J5</f>
        <v>0.15</v>
      </c>
    </row>
    <row r="10" spans="1:20" x14ac:dyDescent="0.35">
      <c r="A10" s="1"/>
      <c r="B10" s="1">
        <f t="shared" si="4"/>
        <v>8</v>
      </c>
      <c r="C10" s="2">
        <v>33.1</v>
      </c>
      <c r="D10" s="1">
        <v>-12.2</v>
      </c>
      <c r="E10" s="1"/>
      <c r="F10" s="1">
        <v>9</v>
      </c>
      <c r="G10" s="1">
        <v>-11</v>
      </c>
      <c r="H10" s="4">
        <f t="shared" si="0"/>
        <v>-0.4989876181015086</v>
      </c>
      <c r="I10" s="4">
        <f t="shared" si="2"/>
        <v>0.30889405345364929</v>
      </c>
      <c r="J10" s="4">
        <f t="shared" si="1"/>
        <v>0.45</v>
      </c>
      <c r="K10" s="8">
        <f t="shared" si="3"/>
        <v>0.14110594654635072</v>
      </c>
      <c r="L10" s="8">
        <f t="shared" si="5"/>
        <v>-9.1105946546350736E-2</v>
      </c>
      <c r="M10" s="1"/>
      <c r="N10" s="1">
        <f t="shared" si="6"/>
        <v>10</v>
      </c>
      <c r="O10" s="1">
        <v>0.2616</v>
      </c>
      <c r="Q10" s="7">
        <f>Q9</f>
        <v>-0.4989876181015086</v>
      </c>
      <c r="R10" s="7">
        <f>J10</f>
        <v>0.45</v>
      </c>
    </row>
    <row r="11" spans="1:20" x14ac:dyDescent="0.35">
      <c r="A11" s="1"/>
      <c r="B11" s="1">
        <f t="shared" si="4"/>
        <v>9</v>
      </c>
      <c r="C11" s="2">
        <v>-10.7</v>
      </c>
      <c r="D11" s="1">
        <v>-11</v>
      </c>
      <c r="E11" s="1"/>
      <c r="F11" s="1">
        <v>10</v>
      </c>
      <c r="G11" s="1">
        <v>-10.7</v>
      </c>
      <c r="H11" s="4">
        <f t="shared" si="0"/>
        <v>-0.48282171254746398</v>
      </c>
      <c r="I11" s="4">
        <f t="shared" si="2"/>
        <v>0.31461116632806507</v>
      </c>
      <c r="J11" s="4">
        <f t="shared" si="1"/>
        <v>0.5</v>
      </c>
      <c r="K11" s="8">
        <f t="shared" si="3"/>
        <v>0.18538883367193493</v>
      </c>
      <c r="L11" s="8">
        <f t="shared" si="5"/>
        <v>-0.13538883367193494</v>
      </c>
      <c r="M11" s="1"/>
      <c r="N11" s="1">
        <f t="shared" si="6"/>
        <v>11</v>
      </c>
      <c r="O11" s="1">
        <v>0.25059999999999999</v>
      </c>
      <c r="Q11" s="7">
        <f>H11</f>
        <v>-0.48282171254746398</v>
      </c>
      <c r="R11" s="7">
        <f>J10</f>
        <v>0.45</v>
      </c>
    </row>
    <row r="12" spans="1:20" x14ac:dyDescent="0.35">
      <c r="A12" s="1"/>
      <c r="B12" s="1">
        <f t="shared" si="4"/>
        <v>10</v>
      </c>
      <c r="C12" s="2">
        <v>36.799999999999997</v>
      </c>
      <c r="D12" s="1">
        <v>-10.7</v>
      </c>
      <c r="E12" s="1"/>
      <c r="F12" s="1">
        <v>11</v>
      </c>
      <c r="G12" s="1">
        <v>-7.5</v>
      </c>
      <c r="H12" s="4">
        <f t="shared" si="0"/>
        <v>-0.31038538663765541</v>
      </c>
      <c r="I12" s="4">
        <f t="shared" si="2"/>
        <v>0.37813395277806089</v>
      </c>
      <c r="J12" s="4">
        <f t="shared" si="1"/>
        <v>0.55000000000000004</v>
      </c>
      <c r="K12" s="8">
        <f t="shared" si="3"/>
        <v>0.17186604722193916</v>
      </c>
      <c r="L12" s="8">
        <f t="shared" si="5"/>
        <v>-0.12186604722193911</v>
      </c>
      <c r="M12" s="1"/>
      <c r="N12" s="1">
        <f t="shared" si="6"/>
        <v>12</v>
      </c>
      <c r="O12" s="1">
        <v>0.24260000000000001</v>
      </c>
      <c r="Q12" s="7">
        <f>Q11</f>
        <v>-0.48282171254746398</v>
      </c>
      <c r="R12" s="7">
        <f>J11</f>
        <v>0.5</v>
      </c>
    </row>
    <row r="13" spans="1:20" x14ac:dyDescent="0.35">
      <c r="A13" s="1"/>
      <c r="B13" s="1">
        <f t="shared" si="4"/>
        <v>11</v>
      </c>
      <c r="C13" s="2">
        <v>2.4</v>
      </c>
      <c r="D13" s="1">
        <v>-7.5</v>
      </c>
      <c r="E13" s="1"/>
      <c r="F13" s="1">
        <v>12</v>
      </c>
      <c r="G13" s="1">
        <v>-6.7</v>
      </c>
      <c r="H13" s="4">
        <f t="shared" si="0"/>
        <v>-0.26727630516020329</v>
      </c>
      <c r="I13" s="4">
        <f t="shared" si="2"/>
        <v>0.39462821454533931</v>
      </c>
      <c r="J13" s="4">
        <f t="shared" si="1"/>
        <v>0.6</v>
      </c>
      <c r="K13" s="9">
        <f t="shared" si="3"/>
        <v>0.20537178545466067</v>
      </c>
      <c r="L13" s="8">
        <f t="shared" si="5"/>
        <v>-0.15537178545466074</v>
      </c>
      <c r="M13" s="1"/>
      <c r="N13" s="1">
        <f t="shared" si="6"/>
        <v>13</v>
      </c>
      <c r="O13" s="1">
        <v>0.23369999999999999</v>
      </c>
      <c r="Q13" s="7">
        <f>H12</f>
        <v>-0.31038538663765541</v>
      </c>
      <c r="R13" s="7">
        <f>J11</f>
        <v>0.5</v>
      </c>
    </row>
    <row r="14" spans="1:20" x14ac:dyDescent="0.35">
      <c r="A14" s="1"/>
      <c r="B14" s="1">
        <f t="shared" si="4"/>
        <v>12</v>
      </c>
      <c r="C14" s="2">
        <v>-12.2</v>
      </c>
      <c r="D14" s="1">
        <v>-6.7</v>
      </c>
      <c r="E14" s="1"/>
      <c r="F14" s="1">
        <v>13</v>
      </c>
      <c r="G14" s="1">
        <v>-1.5</v>
      </c>
      <c r="H14" s="4">
        <f t="shared" si="0"/>
        <v>1.2932724443235656E-2</v>
      </c>
      <c r="I14" s="4">
        <f t="shared" si="2"/>
        <v>0.5051592667616156</v>
      </c>
      <c r="J14" s="4">
        <f t="shared" si="1"/>
        <v>0.65</v>
      </c>
      <c r="K14" s="8">
        <f t="shared" si="3"/>
        <v>0.14484073323838442</v>
      </c>
      <c r="L14" s="8">
        <f t="shared" si="5"/>
        <v>-9.4840733238384378E-2</v>
      </c>
      <c r="M14" s="1"/>
      <c r="N14" s="1">
        <f t="shared" si="6"/>
        <v>14</v>
      </c>
      <c r="O14" s="1">
        <v>0.22570000000000001</v>
      </c>
      <c r="Q14" s="7">
        <f>Q13</f>
        <v>-0.31038538663765541</v>
      </c>
      <c r="R14" s="7">
        <f>J12</f>
        <v>0.55000000000000004</v>
      </c>
    </row>
    <row r="15" spans="1:20" x14ac:dyDescent="0.35">
      <c r="A15" s="1"/>
      <c r="B15" s="1">
        <f t="shared" si="4"/>
        <v>13</v>
      </c>
      <c r="C15" s="2">
        <v>-1.5</v>
      </c>
      <c r="D15" s="1">
        <v>-1.5</v>
      </c>
      <c r="E15" s="1"/>
      <c r="F15" s="1">
        <v>14</v>
      </c>
      <c r="G15" s="1">
        <v>1.9</v>
      </c>
      <c r="H15" s="4">
        <f t="shared" si="0"/>
        <v>0.19614632072240726</v>
      </c>
      <c r="I15" s="4">
        <f t="shared" si="2"/>
        <v>0.57775217916411603</v>
      </c>
      <c r="J15" s="4">
        <f t="shared" si="1"/>
        <v>0.7</v>
      </c>
      <c r="K15" s="8">
        <f t="shared" si="3"/>
        <v>0.12224782083588392</v>
      </c>
      <c r="L15" s="8">
        <f t="shared" si="5"/>
        <v>-7.2247820835883991E-2</v>
      </c>
      <c r="M15" s="1"/>
      <c r="N15" s="1">
        <f t="shared" si="6"/>
        <v>15</v>
      </c>
      <c r="O15" s="1">
        <v>0.21959999999999999</v>
      </c>
      <c r="Q15" s="7">
        <f>H13</f>
        <v>-0.26727630516020329</v>
      </c>
      <c r="R15" s="7">
        <f>J12</f>
        <v>0.55000000000000004</v>
      </c>
    </row>
    <row r="16" spans="1:20" x14ac:dyDescent="0.35">
      <c r="A16" s="1"/>
      <c r="B16" s="1">
        <f t="shared" si="4"/>
        <v>14</v>
      </c>
      <c r="C16" s="2">
        <v>-24.5</v>
      </c>
      <c r="D16" s="1">
        <v>1.9</v>
      </c>
      <c r="E16" s="1"/>
      <c r="F16" s="1">
        <v>15</v>
      </c>
      <c r="G16" s="1">
        <v>2.4</v>
      </c>
      <c r="H16" s="4">
        <f t="shared" si="0"/>
        <v>0.2230894966458149</v>
      </c>
      <c r="I16" s="4">
        <f t="shared" si="2"/>
        <v>0.58826707358069663</v>
      </c>
      <c r="J16" s="4">
        <f t="shared" si="1"/>
        <v>0.75</v>
      </c>
      <c r="K16" s="8">
        <f t="shared" si="3"/>
        <v>0.16173292641930337</v>
      </c>
      <c r="L16" s="8">
        <f t="shared" si="5"/>
        <v>-0.11173292641930332</v>
      </c>
      <c r="M16" s="1"/>
      <c r="N16" s="1">
        <f t="shared" si="6"/>
        <v>16</v>
      </c>
      <c r="O16" s="1">
        <v>0.21279999999999999</v>
      </c>
      <c r="Q16" s="7">
        <f>Q15</f>
        <v>-0.26727630516020329</v>
      </c>
      <c r="R16" s="7">
        <f>J13</f>
        <v>0.6</v>
      </c>
    </row>
    <row r="17" spans="1:18" x14ac:dyDescent="0.35">
      <c r="A17" s="1"/>
      <c r="B17" s="1">
        <f t="shared" si="4"/>
        <v>15</v>
      </c>
      <c r="C17" s="2">
        <v>21.8</v>
      </c>
      <c r="D17" s="1">
        <v>2.4</v>
      </c>
      <c r="E17" s="1"/>
      <c r="F17" s="1">
        <v>16</v>
      </c>
      <c r="G17" s="1">
        <v>17.3</v>
      </c>
      <c r="H17" s="4">
        <f t="shared" si="0"/>
        <v>1.025996139163361</v>
      </c>
      <c r="I17" s="4">
        <f t="shared" si="2"/>
        <v>0.84755329803995594</v>
      </c>
      <c r="J17" s="4">
        <f t="shared" si="1"/>
        <v>0.8</v>
      </c>
      <c r="K17" s="8">
        <f t="shared" si="3"/>
        <v>4.7553298039955894E-2</v>
      </c>
      <c r="L17" s="8">
        <f t="shared" si="5"/>
        <v>9.7553298039955938E-2</v>
      </c>
      <c r="M17" s="1"/>
      <c r="N17" s="1">
        <f t="shared" si="6"/>
        <v>17</v>
      </c>
      <c r="O17" s="1">
        <v>0.20710000000000001</v>
      </c>
      <c r="Q17" s="7">
        <f>H14</f>
        <v>1.2932724443235656E-2</v>
      </c>
      <c r="R17" s="7">
        <f>J13</f>
        <v>0.6</v>
      </c>
    </row>
    <row r="18" spans="1:18" x14ac:dyDescent="0.35">
      <c r="A18" s="1"/>
      <c r="B18" s="1">
        <f t="shared" si="4"/>
        <v>16</v>
      </c>
      <c r="C18" s="2">
        <v>17.3</v>
      </c>
      <c r="D18" s="1">
        <v>17.3</v>
      </c>
      <c r="E18" s="1"/>
      <c r="F18" s="1">
        <v>17</v>
      </c>
      <c r="G18" s="1">
        <v>21.8</v>
      </c>
      <c r="H18" s="4">
        <f t="shared" si="0"/>
        <v>1.2684847224740294</v>
      </c>
      <c r="I18" s="4">
        <f t="shared" si="2"/>
        <v>0.89768754844158083</v>
      </c>
      <c r="J18" s="4">
        <f t="shared" si="1"/>
        <v>0.85</v>
      </c>
      <c r="K18" s="8">
        <f t="shared" si="3"/>
        <v>4.7687548441580851E-2</v>
      </c>
      <c r="L18" s="8">
        <f t="shared" si="5"/>
        <v>9.7687548441580785E-2</v>
      </c>
      <c r="M18" s="1"/>
      <c r="N18" s="1">
        <f t="shared" si="6"/>
        <v>18</v>
      </c>
      <c r="O18" s="1">
        <v>0.20180000000000001</v>
      </c>
      <c r="Q18" s="7">
        <f>Q17</f>
        <v>1.2932724443235656E-2</v>
      </c>
      <c r="R18" s="7">
        <f>J14</f>
        <v>0.65</v>
      </c>
    </row>
    <row r="19" spans="1:18" x14ac:dyDescent="0.35">
      <c r="A19" s="1"/>
      <c r="B19" s="1">
        <f t="shared" si="4"/>
        <v>17</v>
      </c>
      <c r="C19" s="2">
        <v>1.9</v>
      </c>
      <c r="D19" s="1">
        <v>21.8</v>
      </c>
      <c r="E19" s="1"/>
      <c r="F19" s="1">
        <v>18</v>
      </c>
      <c r="G19" s="1">
        <v>23.7</v>
      </c>
      <c r="H19" s="4">
        <f t="shared" si="0"/>
        <v>1.3708687909829782</v>
      </c>
      <c r="I19" s="4">
        <f t="shared" si="2"/>
        <v>0.91479206912623079</v>
      </c>
      <c r="J19" s="4">
        <f t="shared" si="1"/>
        <v>0.9</v>
      </c>
      <c r="K19" s="8">
        <f t="shared" si="3"/>
        <v>1.4792069126230767E-2</v>
      </c>
      <c r="L19" s="8">
        <f t="shared" si="5"/>
        <v>6.4792069126230811E-2</v>
      </c>
      <c r="M19" s="1"/>
      <c r="N19" s="1">
        <f t="shared" si="6"/>
        <v>19</v>
      </c>
      <c r="O19" s="1">
        <v>0.19650000000000001</v>
      </c>
      <c r="Q19" s="7">
        <f>H15</f>
        <v>0.19614632072240726</v>
      </c>
      <c r="R19" s="7">
        <f>J14</f>
        <v>0.65</v>
      </c>
    </row>
    <row r="20" spans="1:18" x14ac:dyDescent="0.35">
      <c r="A20" s="1"/>
      <c r="B20" s="1">
        <f t="shared" si="4"/>
        <v>18</v>
      </c>
      <c r="C20" s="2">
        <v>23.7</v>
      </c>
      <c r="D20" s="1">
        <v>23.7</v>
      </c>
      <c r="E20" s="1"/>
      <c r="F20" s="1">
        <v>19</v>
      </c>
      <c r="G20" s="1">
        <v>33.1</v>
      </c>
      <c r="H20" s="4">
        <f t="shared" si="0"/>
        <v>1.8774004983430412</v>
      </c>
      <c r="I20" s="4">
        <f t="shared" si="2"/>
        <v>0.96976838837456425</v>
      </c>
      <c r="J20" s="4">
        <f t="shared" si="1"/>
        <v>0.95</v>
      </c>
      <c r="K20" s="8">
        <f t="shared" si="3"/>
        <v>1.9768388374564294E-2</v>
      </c>
      <c r="L20" s="8">
        <f t="shared" si="5"/>
        <v>6.9768388374564227E-2</v>
      </c>
      <c r="M20" s="1"/>
      <c r="N20" s="1">
        <f t="shared" si="6"/>
        <v>20</v>
      </c>
      <c r="O20" s="1">
        <v>0.192</v>
      </c>
      <c r="Q20" s="7">
        <f>Q19</f>
        <v>0.19614632072240726</v>
      </c>
      <c r="R20" s="7">
        <f>J15</f>
        <v>0.7</v>
      </c>
    </row>
    <row r="21" spans="1:18" x14ac:dyDescent="0.35">
      <c r="A21" s="1"/>
      <c r="B21" s="1">
        <f t="shared" si="4"/>
        <v>19</v>
      </c>
      <c r="C21" s="2">
        <v>-6.7</v>
      </c>
      <c r="D21" s="1">
        <v>33.1</v>
      </c>
      <c r="E21" s="1"/>
      <c r="F21" s="1">
        <v>20</v>
      </c>
      <c r="G21" s="1">
        <v>36.799999999999997</v>
      </c>
      <c r="H21" s="4">
        <f t="shared" si="0"/>
        <v>2.0767800001762571</v>
      </c>
      <c r="I21" s="4">
        <f t="shared" si="2"/>
        <v>0.98108906553196029</v>
      </c>
      <c r="J21" s="4">
        <f t="shared" si="1"/>
        <v>1</v>
      </c>
      <c r="K21" s="8">
        <f t="shared" si="3"/>
        <v>1.8910934468039708E-2</v>
      </c>
      <c r="L21" s="8">
        <f t="shared" si="5"/>
        <v>3.1089065531960336E-2</v>
      </c>
      <c r="M21" s="1"/>
      <c r="N21" s="1">
        <f t="shared" si="6"/>
        <v>21</v>
      </c>
      <c r="O21" s="1">
        <v>0.18809999999999999</v>
      </c>
      <c r="Q21" s="7">
        <f>H16</f>
        <v>0.2230894966458149</v>
      </c>
      <c r="R21" s="7">
        <f>J15</f>
        <v>0.7</v>
      </c>
    </row>
    <row r="22" spans="1:18" x14ac:dyDescent="0.35">
      <c r="A22" s="1"/>
      <c r="B22" s="1">
        <f t="shared" si="4"/>
        <v>20</v>
      </c>
      <c r="C22" s="2">
        <v>-11</v>
      </c>
      <c r="D22" s="1">
        <v>36.799999999999997</v>
      </c>
      <c r="E22" s="1"/>
      <c r="F22" s="1"/>
      <c r="G22" s="1"/>
      <c r="H22" s="1"/>
      <c r="I22" s="1"/>
      <c r="K22" s="1"/>
      <c r="L22" s="1"/>
      <c r="M22" s="1"/>
      <c r="N22" s="1">
        <f t="shared" si="6"/>
        <v>22</v>
      </c>
      <c r="O22" s="1">
        <v>0.184</v>
      </c>
      <c r="Q22" s="7">
        <f>Q21</f>
        <v>0.2230894966458149</v>
      </c>
      <c r="R22" s="7">
        <f>J16</f>
        <v>0.75</v>
      </c>
    </row>
    <row r="23" spans="1:18" x14ac:dyDescent="0.35">
      <c r="B23" s="1"/>
      <c r="C23" s="3" t="s">
        <v>21</v>
      </c>
      <c r="D23" s="1"/>
      <c r="F23" s="1"/>
      <c r="G23" s="1"/>
      <c r="H23" s="1"/>
      <c r="I23" s="1"/>
      <c r="J23" s="1"/>
      <c r="K23" s="5" t="s">
        <v>3</v>
      </c>
      <c r="L23" s="6">
        <f>MAX(K3:L21)</f>
        <v>0.20537178545466067</v>
      </c>
      <c r="N23" s="1">
        <f t="shared" si="6"/>
        <v>23</v>
      </c>
      <c r="O23" s="1">
        <v>0.17979999999999999</v>
      </c>
      <c r="Q23" s="7">
        <f>H17</f>
        <v>1.025996139163361</v>
      </c>
      <c r="R23" s="7">
        <f>J16</f>
        <v>0.75</v>
      </c>
    </row>
    <row r="24" spans="1:18" x14ac:dyDescent="0.35">
      <c r="B24" s="1"/>
      <c r="C24" s="3"/>
      <c r="D24" s="1"/>
      <c r="F24" s="1"/>
      <c r="G24" s="1"/>
      <c r="H24" s="1"/>
      <c r="I24" s="1"/>
      <c r="J24" s="1"/>
      <c r="K24" s="5" t="s">
        <v>5</v>
      </c>
      <c r="L24" s="6">
        <f>VLOOKUP(C25,LookupTable,2,FALSE)</f>
        <v>0.192</v>
      </c>
      <c r="N24" s="1">
        <f t="shared" si="6"/>
        <v>24</v>
      </c>
      <c r="O24" s="1">
        <v>0.17660000000000001</v>
      </c>
      <c r="Q24" s="7">
        <f>Q23</f>
        <v>1.025996139163361</v>
      </c>
      <c r="R24" s="7">
        <f>J17</f>
        <v>0.8</v>
      </c>
    </row>
    <row r="25" spans="1:18" x14ac:dyDescent="0.35">
      <c r="B25" s="5" t="s">
        <v>4</v>
      </c>
      <c r="C25" s="5">
        <f>COUNTA(C3:C22)</f>
        <v>20</v>
      </c>
      <c r="D25" s="1"/>
      <c r="F25" s="1"/>
      <c r="G25" s="1"/>
      <c r="H25" s="1"/>
      <c r="I25" s="1"/>
      <c r="J25" s="1"/>
      <c r="K25" s="5" t="s">
        <v>6</v>
      </c>
      <c r="L25" s="5" t="str">
        <f>IF(L23&gt;L24,"REJECTED","NOT_REJECTED")</f>
        <v>REJECTED</v>
      </c>
      <c r="N25" s="1">
        <f t="shared" si="6"/>
        <v>25</v>
      </c>
      <c r="O25" s="1">
        <v>0.1726</v>
      </c>
      <c r="Q25" s="7">
        <f>H18</f>
        <v>1.2684847224740294</v>
      </c>
      <c r="R25" s="7">
        <f>I17</f>
        <v>0.84755329803995594</v>
      </c>
    </row>
    <row r="26" spans="1:18" x14ac:dyDescent="0.35">
      <c r="B26" s="5" t="s">
        <v>0</v>
      </c>
      <c r="C26" s="5">
        <f>AVERAGE(C3:C22)</f>
        <v>-1.7400000000000002</v>
      </c>
      <c r="D26" s="1"/>
      <c r="L26" s="1"/>
      <c r="N26" s="1">
        <f t="shared" si="6"/>
        <v>26</v>
      </c>
      <c r="O26" s="1">
        <v>0.1699</v>
      </c>
      <c r="Q26" s="7">
        <f>Q25</f>
        <v>1.2684847224740294</v>
      </c>
      <c r="R26" s="7">
        <f>I18</f>
        <v>0.89768754844158083</v>
      </c>
    </row>
    <row r="27" spans="1:18" x14ac:dyDescent="0.35">
      <c r="B27" s="5" t="s">
        <v>1</v>
      </c>
      <c r="C27" s="5">
        <f>_xlfn.STDEV.S(C3:C22)</f>
        <v>18.557574705423345</v>
      </c>
      <c r="K27" s="1"/>
      <c r="L27" s="1"/>
      <c r="N27" s="1">
        <f t="shared" si="6"/>
        <v>27</v>
      </c>
      <c r="O27" s="1">
        <v>0.16650000000000001</v>
      </c>
      <c r="Q27" s="7">
        <f>H19</f>
        <v>1.3708687909829782</v>
      </c>
      <c r="R27" s="7">
        <f>I18</f>
        <v>0.89768754844158083</v>
      </c>
    </row>
    <row r="28" spans="1:18" x14ac:dyDescent="0.35">
      <c r="K28" s="1"/>
      <c r="L28" s="1"/>
      <c r="N28" s="1">
        <f t="shared" si="6"/>
        <v>28</v>
      </c>
      <c r="O28" s="1">
        <v>0.1641</v>
      </c>
      <c r="Q28" s="7">
        <f>Q27</f>
        <v>1.3708687909829782</v>
      </c>
      <c r="R28" s="7">
        <f>I19</f>
        <v>0.91479206912623079</v>
      </c>
    </row>
    <row r="29" spans="1:18" x14ac:dyDescent="0.35">
      <c r="K29" s="1"/>
      <c r="L29" s="1"/>
      <c r="N29" s="1">
        <f t="shared" si="6"/>
        <v>29</v>
      </c>
      <c r="O29" s="1">
        <v>0.16139999999999999</v>
      </c>
      <c r="Q29" s="7">
        <f>H20</f>
        <v>1.8774004983430412</v>
      </c>
      <c r="R29" s="7">
        <f>I19</f>
        <v>0.91479206912623079</v>
      </c>
    </row>
    <row r="30" spans="1:18" x14ac:dyDescent="0.35">
      <c r="N30" s="1">
        <f t="shared" si="6"/>
        <v>30</v>
      </c>
      <c r="O30" s="1">
        <v>0.159</v>
      </c>
      <c r="Q30" s="7">
        <f>Q29</f>
        <v>1.8774004983430412</v>
      </c>
      <c r="R30" s="7">
        <f>I20</f>
        <v>0.96976838837456425</v>
      </c>
    </row>
    <row r="31" spans="1:18" x14ac:dyDescent="0.35">
      <c r="N31" s="1">
        <f t="shared" si="6"/>
        <v>31</v>
      </c>
      <c r="O31" s="1">
        <v>0.15590000000000001</v>
      </c>
      <c r="Q31" s="7">
        <f>H21</f>
        <v>2.0767800001762571</v>
      </c>
      <c r="R31" s="7">
        <f>I20</f>
        <v>0.96976838837456425</v>
      </c>
    </row>
    <row r="32" spans="1:18" x14ac:dyDescent="0.35">
      <c r="N32" s="1">
        <f t="shared" si="6"/>
        <v>32</v>
      </c>
      <c r="O32" s="1">
        <v>0.1542</v>
      </c>
      <c r="Q32" s="7">
        <f>Q31</f>
        <v>2.0767800001762571</v>
      </c>
      <c r="R32" s="7">
        <f>I21</f>
        <v>0.98108906553196029</v>
      </c>
    </row>
    <row r="33" spans="14:18" x14ac:dyDescent="0.35">
      <c r="N33" s="1">
        <f t="shared" si="6"/>
        <v>33</v>
      </c>
      <c r="O33" s="1">
        <v>0.15179999999999999</v>
      </c>
    </row>
    <row r="34" spans="14:18" x14ac:dyDescent="0.35">
      <c r="N34" s="1">
        <f t="shared" si="6"/>
        <v>34</v>
      </c>
      <c r="O34" s="1">
        <v>0.1497</v>
      </c>
      <c r="Q34" s="10" t="s">
        <v>14</v>
      </c>
      <c r="R34" s="10"/>
    </row>
    <row r="35" spans="14:18" x14ac:dyDescent="0.35">
      <c r="N35" s="1">
        <f t="shared" si="6"/>
        <v>35</v>
      </c>
      <c r="O35" s="1">
        <v>0.14779999999999999</v>
      </c>
      <c r="Q35" s="1" t="s">
        <v>15</v>
      </c>
      <c r="R35" s="1" t="s">
        <v>16</v>
      </c>
    </row>
    <row r="36" spans="14:18" x14ac:dyDescent="0.35">
      <c r="N36" s="1">
        <f t="shared" si="6"/>
        <v>36</v>
      </c>
      <c r="O36" s="1">
        <v>0.1454</v>
      </c>
      <c r="Q36" s="7">
        <f>H13</f>
        <v>-0.26727630516020329</v>
      </c>
      <c r="R36" s="7">
        <f>J13</f>
        <v>0.6</v>
      </c>
    </row>
    <row r="37" spans="14:18" x14ac:dyDescent="0.35">
      <c r="N37" s="1">
        <f t="shared" si="6"/>
        <v>37</v>
      </c>
      <c r="O37" s="1">
        <v>0.14360000000000001</v>
      </c>
      <c r="Q37" s="7">
        <f>H13</f>
        <v>-0.26727630516020329</v>
      </c>
      <c r="R37" s="7">
        <f>NORMDIST(Q37,0,1,TRUE())</f>
        <v>0.39462821454533931</v>
      </c>
    </row>
    <row r="38" spans="14:18" x14ac:dyDescent="0.35">
      <c r="N38" s="1">
        <f t="shared" si="6"/>
        <v>38</v>
      </c>
      <c r="O38" s="1">
        <v>0.1421</v>
      </c>
    </row>
    <row r="39" spans="14:18" x14ac:dyDescent="0.35">
      <c r="N39" s="1">
        <f t="shared" si="6"/>
        <v>39</v>
      </c>
      <c r="O39" s="1">
        <v>0.14019999999999999</v>
      </c>
    </row>
    <row r="40" spans="14:18" x14ac:dyDescent="0.35">
      <c r="N40" s="1">
        <f t="shared" si="6"/>
        <v>40</v>
      </c>
      <c r="O40" s="1">
        <v>0.1386</v>
      </c>
    </row>
    <row r="41" spans="14:18" x14ac:dyDescent="0.35">
      <c r="N41" s="1">
        <f t="shared" si="6"/>
        <v>41</v>
      </c>
      <c r="O41" s="1">
        <v>0.13730000000000001</v>
      </c>
    </row>
    <row r="42" spans="14:18" x14ac:dyDescent="0.35">
      <c r="N42" s="1">
        <f t="shared" si="6"/>
        <v>42</v>
      </c>
      <c r="O42" s="1">
        <v>0.1353</v>
      </c>
    </row>
    <row r="43" spans="14:18" x14ac:dyDescent="0.35">
      <c r="N43" s="1">
        <f t="shared" si="6"/>
        <v>43</v>
      </c>
      <c r="O43" s="1">
        <v>0.13389999999999999</v>
      </c>
    </row>
    <row r="44" spans="14:18" x14ac:dyDescent="0.35">
      <c r="N44" s="1">
        <f t="shared" si="6"/>
        <v>44</v>
      </c>
      <c r="O44" s="1">
        <v>0.13220000000000001</v>
      </c>
    </row>
    <row r="45" spans="14:18" x14ac:dyDescent="0.35">
      <c r="N45" s="1">
        <f t="shared" si="6"/>
        <v>45</v>
      </c>
      <c r="O45" s="1">
        <v>0.13089999999999999</v>
      </c>
    </row>
    <row r="46" spans="14:18" x14ac:dyDescent="0.35">
      <c r="N46" s="1">
        <f t="shared" si="6"/>
        <v>46</v>
      </c>
      <c r="O46" s="1">
        <v>0.1293</v>
      </c>
    </row>
    <row r="47" spans="14:18" x14ac:dyDescent="0.35">
      <c r="N47" s="1">
        <f t="shared" si="6"/>
        <v>47</v>
      </c>
      <c r="O47" s="1">
        <v>0.12820000000000001</v>
      </c>
    </row>
    <row r="48" spans="14:18" x14ac:dyDescent="0.35">
      <c r="N48" s="1">
        <f t="shared" si="6"/>
        <v>48</v>
      </c>
      <c r="O48" s="1">
        <v>0.12690000000000001</v>
      </c>
    </row>
    <row r="49" spans="14:15" x14ac:dyDescent="0.35">
      <c r="N49" s="1">
        <f t="shared" si="6"/>
        <v>49</v>
      </c>
      <c r="O49" s="1">
        <v>0.12559999999999999</v>
      </c>
    </row>
    <row r="50" spans="14:15" x14ac:dyDescent="0.35">
      <c r="N50" s="1">
        <f t="shared" si="6"/>
        <v>50</v>
      </c>
      <c r="O50" s="1">
        <v>0.1246</v>
      </c>
    </row>
    <row r="51" spans="14:15" x14ac:dyDescent="0.35">
      <c r="N51" s="1" t="s">
        <v>8</v>
      </c>
      <c r="O51" s="3" t="s">
        <v>9</v>
      </c>
    </row>
  </sheetData>
  <sortState xmlns:xlrd2="http://schemas.microsoft.com/office/spreadsheetml/2017/richdata2" ref="D3:D22">
    <sortCondition ref="D3:D22"/>
  </sortState>
  <mergeCells count="4">
    <mergeCell ref="N2:O2"/>
    <mergeCell ref="Q2:R2"/>
    <mergeCell ref="S2:T2"/>
    <mergeCell ref="Q34:R34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LookupTable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Scott MacKenzie</dc:creator>
  <cp:lastModifiedBy>I Scott MacKenzie</cp:lastModifiedBy>
  <dcterms:created xsi:type="dcterms:W3CDTF">2023-10-13T12:48:12Z</dcterms:created>
  <dcterms:modified xsi:type="dcterms:W3CDTF">2023-10-23T15:16:43Z</dcterms:modified>
</cp:coreProperties>
</file>