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74064F61-F13A-47A0-8EAE-D605F8783986}" xr6:coauthVersionLast="47" xr6:coauthVersionMax="47" xr10:uidLastSave="{00000000-0000-0000-0000-000000000000}"/>
  <bookViews>
    <workbookView xWindow="1060" yWindow="1060" windowWidth="25800" windowHeight="12620" xr2:uid="{00000000-000D-0000-FFFF-FFFF00000000}"/>
  </bookViews>
  <sheets>
    <sheet name="Ex1" sheetId="3" r:id="rId1"/>
    <sheet name="Ex2" sheetId="2" r:id="rId2"/>
    <sheet name="Ex3" sheetId="4" r:id="rId3"/>
    <sheet name="Post Hoc" sheetId="5" r:id="rId4"/>
  </sheets>
  <definedNames>
    <definedName name="aaa">'Ex1'!#REF!</definedName>
    <definedName name="AB">'Ex1'!$E$5:$F$12</definedName>
    <definedName name="AC">'Ex1'!$E$5:$E$12,'Ex1'!$G$5:$G$12</definedName>
    <definedName name="ACCELLS">'Ex1'!$E$5:$E$12,'Ex1'!$G$5:$G$12</definedName>
    <definedName name="data">'Ex2'!$B$5:$D$12</definedName>
    <definedName name="data2">'Ex1'!$B$5:$D$12</definedName>
    <definedName name="data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3" l="1"/>
  <c r="L33" i="3"/>
  <c r="L32" i="3"/>
  <c r="E32" i="3"/>
  <c r="F32" i="3" s="1"/>
  <c r="G32" i="3" s="1"/>
  <c r="E33" i="3"/>
  <c r="F33" i="3" s="1"/>
  <c r="G33" i="3" s="1"/>
  <c r="E34" i="3"/>
  <c r="F34" i="3" s="1"/>
  <c r="G34" i="3" s="1"/>
  <c r="E35" i="3"/>
  <c r="F35" i="3" s="1"/>
  <c r="G35" i="3" s="1"/>
  <c r="E36" i="3"/>
  <c r="F36" i="3" s="1"/>
  <c r="G36" i="3" s="1"/>
  <c r="E37" i="3"/>
  <c r="F37" i="3" s="1"/>
  <c r="G37" i="3" s="1"/>
  <c r="E38" i="3"/>
  <c r="F38" i="3" s="1"/>
  <c r="G38" i="3" s="1"/>
  <c r="E39" i="3"/>
  <c r="F39" i="3" s="1"/>
  <c r="G39" i="3" s="1"/>
  <c r="C28" i="4"/>
  <c r="D28" i="4" s="1"/>
  <c r="E28" i="4" s="1"/>
  <c r="C29" i="4"/>
  <c r="C30" i="4"/>
  <c r="D30" i="4" s="1"/>
  <c r="E30" i="4" s="1"/>
  <c r="C31" i="4"/>
  <c r="D31" i="4" s="1"/>
  <c r="E31" i="4" s="1"/>
  <c r="C32" i="4"/>
  <c r="C33" i="4"/>
  <c r="C34" i="4"/>
  <c r="D34" i="4" s="1"/>
  <c r="E34" i="4" s="1"/>
  <c r="C35" i="4"/>
  <c r="D35" i="4" s="1"/>
  <c r="E35" i="4" s="1"/>
  <c r="C27" i="4"/>
  <c r="D27" i="4" s="1"/>
  <c r="E27" i="4" s="1"/>
  <c r="D29" i="4"/>
  <c r="E29" i="4" s="1"/>
  <c r="D32" i="4"/>
  <c r="E32" i="4" s="1"/>
  <c r="D33" i="4"/>
  <c r="E33" i="4" s="1"/>
  <c r="E12" i="4"/>
  <c r="E15" i="4" s="1"/>
  <c r="E5" i="4"/>
  <c r="F5" i="4"/>
  <c r="G5" i="4"/>
  <c r="E6" i="4"/>
  <c r="F6" i="4"/>
  <c r="G6" i="4"/>
  <c r="E7" i="4"/>
  <c r="F7" i="4"/>
  <c r="G7" i="4"/>
  <c r="E8" i="4"/>
  <c r="F8" i="4"/>
  <c r="G8" i="4"/>
  <c r="F4" i="4"/>
  <c r="G4" i="4"/>
  <c r="E4" i="4"/>
  <c r="D22" i="4"/>
  <c r="C22" i="4"/>
  <c r="B22" i="4"/>
  <c r="E10" i="4" l="1"/>
  <c r="G10" i="4"/>
  <c r="E9" i="4"/>
  <c r="E11" i="4" s="1"/>
  <c r="E13" i="4"/>
  <c r="E36" i="4"/>
  <c r="E37" i="4" s="1"/>
  <c r="F9" i="4"/>
  <c r="G9" i="4"/>
  <c r="F10" i="4"/>
  <c r="E31" i="3"/>
  <c r="E5" i="3"/>
  <c r="F31" i="3" l="1"/>
  <c r="G31" i="3" s="1"/>
  <c r="G40" i="3" s="1"/>
  <c r="E40" i="3"/>
  <c r="G11" i="4"/>
  <c r="F11" i="4"/>
  <c r="F5" i="3"/>
  <c r="G18" i="3"/>
  <c r="E16" i="2"/>
  <c r="E17" i="2" s="1"/>
  <c r="G21" i="3" l="1"/>
  <c r="L31" i="3"/>
  <c r="L37" i="3" s="1"/>
  <c r="E14" i="4"/>
  <c r="E16" i="4" s="1"/>
  <c r="G41" i="3"/>
  <c r="G19" i="3"/>
  <c r="E19" i="2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G5" i="3"/>
  <c r="G6" i="3"/>
  <c r="G7" i="3"/>
  <c r="G8" i="3"/>
  <c r="G9" i="3"/>
  <c r="G10" i="3"/>
  <c r="G11" i="3"/>
  <c r="G12" i="3"/>
  <c r="N40" i="3" l="1"/>
  <c r="N41" i="3"/>
  <c r="N42" i="3"/>
  <c r="E14" i="3"/>
  <c r="E18" i="4"/>
  <c r="E19" i="4" s="1"/>
  <c r="E17" i="4"/>
  <c r="F14" i="3"/>
  <c r="F13" i="3"/>
  <c r="G14" i="3"/>
  <c r="G13" i="3"/>
  <c r="E13" i="3"/>
  <c r="E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E12" i="2"/>
  <c r="F5" i="2"/>
  <c r="G5" i="2"/>
  <c r="E15" i="3" l="1"/>
  <c r="G15" i="3"/>
  <c r="F15" i="3"/>
  <c r="M42" i="3" s="1"/>
  <c r="O42" i="3" s="1"/>
  <c r="E14" i="2"/>
  <c r="C33" i="2"/>
  <c r="D33" i="2" s="1"/>
  <c r="E33" i="2" s="1"/>
  <c r="C47" i="2"/>
  <c r="D47" i="2" s="1"/>
  <c r="E47" i="2" s="1"/>
  <c r="C32" i="2"/>
  <c r="D32" i="2" s="1"/>
  <c r="E32" i="2" s="1"/>
  <c r="C36" i="2"/>
  <c r="D36" i="2" s="1"/>
  <c r="E36" i="2" s="1"/>
  <c r="C40" i="2"/>
  <c r="D40" i="2" s="1"/>
  <c r="E40" i="2" s="1"/>
  <c r="C44" i="2"/>
  <c r="D44" i="2" s="1"/>
  <c r="E44" i="2" s="1"/>
  <c r="C48" i="2"/>
  <c r="D48" i="2" s="1"/>
  <c r="E48" i="2" s="1"/>
  <c r="C37" i="2"/>
  <c r="D37" i="2" s="1"/>
  <c r="E37" i="2" s="1"/>
  <c r="C41" i="2"/>
  <c r="D41" i="2" s="1"/>
  <c r="E41" i="2" s="1"/>
  <c r="C45" i="2"/>
  <c r="D45" i="2" s="1"/>
  <c r="E45" i="2" s="1"/>
  <c r="C49" i="2"/>
  <c r="D49" i="2" s="1"/>
  <c r="E49" i="2" s="1"/>
  <c r="C34" i="2"/>
  <c r="D34" i="2" s="1"/>
  <c r="E34" i="2" s="1"/>
  <c r="C38" i="2"/>
  <c r="D38" i="2" s="1"/>
  <c r="E38" i="2" s="1"/>
  <c r="C42" i="2"/>
  <c r="D42" i="2" s="1"/>
  <c r="E42" i="2" s="1"/>
  <c r="C46" i="2"/>
  <c r="D46" i="2" s="1"/>
  <c r="E46" i="2" s="1"/>
  <c r="C31" i="2"/>
  <c r="C35" i="2"/>
  <c r="D35" i="2" s="1"/>
  <c r="E35" i="2" s="1"/>
  <c r="C39" i="2"/>
  <c r="D39" i="2" s="1"/>
  <c r="E39" i="2" s="1"/>
  <c r="C43" i="2"/>
  <c r="D43" i="2" s="1"/>
  <c r="E43" i="2" s="1"/>
  <c r="F16" i="3"/>
  <c r="G16" i="3"/>
  <c r="E16" i="3"/>
  <c r="F13" i="2"/>
  <c r="F14" i="2"/>
  <c r="G14" i="2"/>
  <c r="G13" i="2"/>
  <c r="E13" i="2"/>
  <c r="M41" i="3" l="1"/>
  <c r="O41" i="3" s="1"/>
  <c r="M40" i="3"/>
  <c r="O40" i="3" s="1"/>
  <c r="E15" i="2"/>
  <c r="E50" i="2"/>
  <c r="C50" i="2"/>
  <c r="D31" i="2"/>
  <c r="E31" i="2" s="1"/>
  <c r="G20" i="3"/>
  <c r="G23" i="3" s="1"/>
  <c r="F15" i="2"/>
  <c r="G15" i="2"/>
  <c r="E18" i="2" l="1"/>
  <c r="E20" i="2" s="1"/>
  <c r="G25" i="3"/>
  <c r="G26" i="3" s="1"/>
  <c r="G24" i="3"/>
  <c r="E51" i="2"/>
  <c r="E22" i="2" l="1"/>
  <c r="E23" i="2" s="1"/>
  <c r="E21" i="2"/>
</calcChain>
</file>

<file path=xl/sharedStrings.xml><?xml version="1.0" encoding="utf-8"?>
<sst xmlns="http://schemas.openxmlformats.org/spreadsheetml/2006/main" count="137" uniqueCount="79">
  <si>
    <t>A</t>
  </si>
  <si>
    <t>B</t>
  </si>
  <si>
    <t>C</t>
  </si>
  <si>
    <t>Raw Scores</t>
  </si>
  <si>
    <t>Ranked Scores</t>
  </si>
  <si>
    <r>
      <rPr>
        <sz val="11"/>
        <color theme="1"/>
        <rFont val="Symbol"/>
        <family val="1"/>
        <charset val="2"/>
      </rPr>
      <t xml:space="preserve">· </t>
    </r>
    <r>
      <rPr>
        <sz val="11"/>
        <color theme="1"/>
        <rFont val="Calibri"/>
        <family val="2"/>
        <scheme val="minor"/>
      </rPr>
      <t>This value is a Chi-square statistic (df = 2)</t>
    </r>
  </si>
  <si>
    <t>(total count)</t>
  </si>
  <si>
    <t>Count =</t>
  </si>
  <si>
    <t>Total (T) =</t>
  </si>
  <si>
    <t>T^2/Count =</t>
  </si>
  <si>
    <t>12/(N(N + 1)) =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</si>
  <si>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(T^2/Count) =</t>
    </r>
  </si>
  <si>
    <t>3(N + 1) =</t>
  </si>
  <si>
    <t>H =</t>
  </si>
  <si>
    <r>
      <rPr>
        <sz val="11"/>
        <color theme="1"/>
        <rFont val="Symbol"/>
        <family val="1"/>
        <charset val="2"/>
      </rPr>
      <t xml:space="preserve">· H </t>
    </r>
    <r>
      <rPr>
        <sz val="11"/>
        <color theme="1"/>
        <rFont val="Calibri"/>
        <family val="2"/>
        <scheme val="minor"/>
      </rPr>
      <t>is a chi-square statistic (df = 2)</t>
    </r>
  </si>
  <si>
    <t>NOTES:</t>
  </si>
  <si>
    <t>N =</t>
  </si>
  <si>
    <t>From http://vassarstats.net/textbook/ch14a.html</t>
  </si>
  <si>
    <t>A20-29</t>
  </si>
  <si>
    <t>A30-39</t>
  </si>
  <si>
    <t>A40-49</t>
  </si>
  <si>
    <r>
      <rPr>
        <sz val="11"/>
        <color theme="1"/>
        <rFont val="Symbol"/>
        <family val="1"/>
        <charset val="2"/>
      </rPr>
      <t>·</t>
    </r>
    <r>
      <rPr>
        <sz val="11"/>
        <color theme="1"/>
        <rFont val="Calibri"/>
        <family val="2"/>
      </rPr>
      <t xml:space="preserve"> Critical value is 5.99 (Significant difference)</t>
    </r>
  </si>
  <si>
    <t>Correction for ties</t>
  </si>
  <si>
    <t>Score</t>
  </si>
  <si>
    <t>ki</t>
  </si>
  <si>
    <t>ki^3</t>
  </si>
  <si>
    <t>ki^3-ki</t>
  </si>
  <si>
    <t>å =</t>
  </si>
  <si>
    <t>From p. 761 in Sheskin's "Handbook of…"</t>
  </si>
  <si>
    <t xml:space="preserve">CFT = </t>
  </si>
  <si>
    <t>(=A*B-C)</t>
  </si>
  <si>
    <t>(=C)</t>
  </si>
  <si>
    <t>(=B)</t>
  </si>
  <si>
    <t>(=A)</t>
  </si>
  <si>
    <t>G1</t>
  </si>
  <si>
    <t>G2</t>
  </si>
  <si>
    <t>G3</t>
  </si>
  <si>
    <t>From p. 759 in Sheskin "Handbook of…"</t>
  </si>
  <si>
    <t>Using StatView… (06-KruskalWallis-Ex3.svd</t>
  </si>
  <si>
    <t>(=C )</t>
  </si>
  <si>
    <r>
      <t>(=1-</t>
    </r>
    <r>
      <rPr>
        <sz val="11"/>
        <color theme="1"/>
        <rFont val="Symbol"/>
        <family val="1"/>
        <charset val="2"/>
      </rPr>
      <t>å</t>
    </r>
    <r>
      <rPr>
        <sz val="11"/>
        <color theme="1"/>
        <rFont val="Calibri"/>
        <family val="2"/>
      </rPr>
      <t>/(N*N*N-N)</t>
    </r>
  </si>
  <si>
    <t xml:space="preserve">N = </t>
  </si>
  <si>
    <t>Using StatView… (see 06-KruskalWallis-Ex1.svd)</t>
  </si>
  <si>
    <t>.</t>
  </si>
  <si>
    <t>(=H/CFT)</t>
  </si>
  <si>
    <t>H' =</t>
  </si>
  <si>
    <r>
      <rPr>
        <sz val="11"/>
        <color theme="1"/>
        <rFont val="Symbol"/>
        <family val="1"/>
        <charset val="2"/>
      </rPr>
      <t>·</t>
    </r>
    <r>
      <rPr>
        <sz val="11"/>
        <color theme="1"/>
        <rFont val="Calibri"/>
        <family val="2"/>
      </rPr>
      <t xml:space="preserve"> Critical value for this example is 5.99</t>
    </r>
  </si>
  <si>
    <t>POST HOCs</t>
  </si>
  <si>
    <t/>
  </si>
  <si>
    <t>From http://www.talkstats.com/showthread.php/4894-Nonparametric-Post-hoc-tests</t>
  </si>
  <si>
    <t xml:space="preserve">p = </t>
  </si>
  <si>
    <t>p' =</t>
  </si>
  <si>
    <t>p =</t>
  </si>
  <si>
    <t>file: kruksalwallis-ex1.txt</t>
  </si>
  <si>
    <t>Correction for Ties</t>
  </si>
  <si>
    <t>H</t>
  </si>
  <si>
    <t>p</t>
  </si>
  <si>
    <t>H'</t>
  </si>
  <si>
    <t>p'</t>
  </si>
  <si>
    <t>Pairwise Comparisons</t>
  </si>
  <si>
    <t>N</t>
  </si>
  <si>
    <t>na</t>
  </si>
  <si>
    <t>nb</t>
  </si>
  <si>
    <t>z_adj</t>
  </si>
  <si>
    <t>(Equation 22.5 in Sheskin)</t>
  </si>
  <si>
    <t>A20_29</t>
  </si>
  <si>
    <t>A30_39</t>
  </si>
  <si>
    <t>A40_49</t>
  </si>
  <si>
    <t>Mean of ranks =</t>
  </si>
  <si>
    <t>(non-directional, FW_alpha=.05)</t>
  </si>
  <si>
    <t xml:space="preserve">c </t>
  </si>
  <si>
    <t>(number of comparisons)</t>
  </si>
  <si>
    <t>alpha</t>
  </si>
  <si>
    <t>c1</t>
  </si>
  <si>
    <t>c2</t>
  </si>
  <si>
    <t>diff.</t>
  </si>
  <si>
    <t>CD</t>
  </si>
  <si>
    <t>crit. diff.</t>
  </si>
  <si>
    <t>sig.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</si>
</sst>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3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3" borderId="0" xfId="0" applyFill="1"/>
    <xf numFmtId="0" fontId="3" fillId="0" borderId="0" xfId="0" applyFon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quotePrefix="1"/>
    <xf numFmtId="166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0" xfId="0" applyFill="1" applyAlignment="1">
      <alignment horizontal="center"/>
    </xf>
    <xf numFmtId="166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269874</xdr:colOff>
      <xdr:row>0</xdr:row>
      <xdr:rowOff>179918</xdr:rowOff>
    </xdr:from>
    <xdr:to>
      <xdr:col>21</xdr:col>
      <xdr:colOff>12699</xdr:colOff>
      <xdr:row>15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87D032E-DCDB-4AA7-83A6-15324B5E8802}"/>
            </a:ext>
          </a:extLst>
        </xdr:cNvPr>
        <xdr:cNvSpPr txBox="1"/>
      </xdr:nvSpPr>
      <xdr:spPr>
        <a:xfrm>
          <a:off x="3889374" y="179918"/>
          <a:ext cx="7870825" cy="2671232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Kruskal Wallis test for the data in Figure 6.39 in HCI_ERP_2e.  The result is the same as reported in Figure 6.40.  </a:t>
          </a:r>
          <a:r>
            <a:rPr lang="en-U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correction for ties and the pairwise comparisons follow the procedure in the Sheskin reference (pp. 1001-1006).</a:t>
          </a:r>
          <a:r>
            <a:rPr lang="en-US" sz="1800" baseline="0"/>
            <a:t> </a:t>
          </a:r>
        </a:p>
        <a:p>
          <a:endParaRPr lang="en-US" sz="1800" baseline="0"/>
        </a:p>
        <a:p>
          <a:r>
            <a:rPr lang="en-US" sz="1800" baseline="0"/>
            <a:t>References:</a:t>
          </a:r>
        </a:p>
        <a:p>
          <a:r>
            <a:rPr lang="en-US" sz="1200" b="1">
              <a:latin typeface="Courier New" panose="02070309020205020404" pitchFamily="49" charset="0"/>
              <a:cs typeface="Courier New" panose="02070309020205020404" pitchFamily="49" charset="0"/>
            </a:rPr>
            <a:t>https://real-statistics.com/one-way-analysis-of-variance-anova/kruskal-wallis-test/</a:t>
          </a: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 Sheskin. </a:t>
          </a:r>
          <a:r>
            <a:rPr lang="en-US" sz="1400" b="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Handbook of parametric and nonparametric statistical procedures</a:t>
          </a:r>
          <a:r>
            <a:rPr lang="en-US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CRC Press, Boca Raton, FL, 5th ed. Edition, 2011. doi: 10.1201/9781420036268.</a:t>
          </a:r>
        </a:p>
        <a:p>
          <a:endParaRPr lang="en-US" sz="14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4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4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0</xdr:rowOff>
    </xdr:from>
    <xdr:to>
      <xdr:col>12</xdr:col>
      <xdr:colOff>66675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381000"/>
          <a:ext cx="2505075" cy="177165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</xdr:pic>
    <xdr:clientData/>
  </xdr:twoCellAnchor>
  <xdr:twoCellAnchor editAs="oneCell">
    <xdr:from>
      <xdr:col>8</xdr:col>
      <xdr:colOff>9525</xdr:colOff>
      <xdr:row>11</xdr:row>
      <xdr:rowOff>142875</xdr:rowOff>
    </xdr:from>
    <xdr:to>
      <xdr:col>12</xdr:col>
      <xdr:colOff>76200</xdr:colOff>
      <xdr:row>18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2238375"/>
          <a:ext cx="2505075" cy="1285875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28</xdr:row>
      <xdr:rowOff>0</xdr:rowOff>
    </xdr:from>
    <xdr:to>
      <xdr:col>9</xdr:col>
      <xdr:colOff>267059</xdr:colOff>
      <xdr:row>32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8753475"/>
          <a:ext cx="2000609" cy="87630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409575</xdr:colOff>
      <xdr:row>16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190500"/>
          <a:ext cx="2238375" cy="2905125"/>
        </a:xfrm>
        <a:prstGeom prst="rect">
          <a:avLst/>
        </a:prstGeom>
        <a:solidFill>
          <a:sysClr val="window" lastClr="FFFFFF"/>
        </a:solidFill>
        <a:ln>
          <a:solidFill>
            <a:schemeClr val="accent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3</xdr:row>
      <xdr:rowOff>104775</xdr:rowOff>
    </xdr:from>
    <xdr:to>
      <xdr:col>13</xdr:col>
      <xdr:colOff>606154</xdr:colOff>
      <xdr:row>29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676275"/>
          <a:ext cx="8483330" cy="495300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29</xdr:row>
      <xdr:rowOff>152400</xdr:rowOff>
    </xdr:from>
    <xdr:to>
      <xdr:col>14</xdr:col>
      <xdr:colOff>357120</xdr:colOff>
      <xdr:row>34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676900"/>
          <a:ext cx="8834370" cy="962025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42"/>
  <sheetViews>
    <sheetView tabSelected="1" zoomScaleNormal="100" workbookViewId="0"/>
  </sheetViews>
  <sheetFormatPr defaultRowHeight="14.5" x14ac:dyDescent="0.35"/>
  <cols>
    <col min="1" max="1" width="3.1796875" customWidth="1"/>
    <col min="2" max="4" width="8.453125" customWidth="1"/>
    <col min="5" max="5" width="8.54296875" customWidth="1"/>
    <col min="6" max="6" width="7" customWidth="1"/>
    <col min="7" max="7" width="7.7265625" customWidth="1"/>
    <col min="14" max="14" width="6.6328125" customWidth="1"/>
    <col min="15" max="15" width="5" customWidth="1"/>
  </cols>
  <sheetData>
    <row r="2" spans="2:8" x14ac:dyDescent="0.35">
      <c r="B2" t="s">
        <v>53</v>
      </c>
    </row>
    <row r="3" spans="2:8" x14ac:dyDescent="0.35">
      <c r="B3" s="28" t="s">
        <v>3</v>
      </c>
      <c r="C3" s="28"/>
      <c r="D3" s="28"/>
      <c r="E3" s="29" t="s">
        <v>4</v>
      </c>
      <c r="F3" s="29"/>
      <c r="G3" s="29"/>
    </row>
    <row r="4" spans="2:8" x14ac:dyDescent="0.35">
      <c r="B4" s="2" t="s">
        <v>18</v>
      </c>
      <c r="C4" s="2" t="s">
        <v>19</v>
      </c>
      <c r="D4" s="2" t="s">
        <v>20</v>
      </c>
      <c r="E4" s="3" t="s">
        <v>0</v>
      </c>
      <c r="F4" s="3" t="s">
        <v>1</v>
      </c>
      <c r="G4" s="3" t="s">
        <v>2</v>
      </c>
    </row>
    <row r="5" spans="2:8" x14ac:dyDescent="0.35">
      <c r="B5" s="2">
        <v>9</v>
      </c>
      <c r="C5" s="2">
        <v>7</v>
      </c>
      <c r="D5" s="2">
        <v>4</v>
      </c>
      <c r="E5" s="21">
        <f>_xlfn.RANK.AVG(B5,data2,1)</f>
        <v>22.5</v>
      </c>
      <c r="F5" s="21">
        <f>_xlfn.RANK.AVG(C5,data2,1)</f>
        <v>18.5</v>
      </c>
      <c r="G5" s="21">
        <f t="shared" ref="E5:G12" si="0">_xlfn.RANK.AVG(D5,data2,1)</f>
        <v>12</v>
      </c>
    </row>
    <row r="6" spans="2:8" x14ac:dyDescent="0.35">
      <c r="B6" s="2">
        <v>9</v>
      </c>
      <c r="C6" s="2">
        <v>3</v>
      </c>
      <c r="D6" s="2">
        <v>5</v>
      </c>
      <c r="E6" s="21">
        <f t="shared" si="0"/>
        <v>22.5</v>
      </c>
      <c r="F6" s="21">
        <f t="shared" si="0"/>
        <v>9</v>
      </c>
      <c r="G6" s="21">
        <f t="shared" si="0"/>
        <v>15</v>
      </c>
    </row>
    <row r="7" spans="2:8" x14ac:dyDescent="0.35">
      <c r="B7" s="2">
        <v>4</v>
      </c>
      <c r="C7" s="2">
        <v>5</v>
      </c>
      <c r="D7" s="2">
        <v>5</v>
      </c>
      <c r="E7" s="21">
        <f t="shared" si="0"/>
        <v>12</v>
      </c>
      <c r="F7" s="21">
        <f t="shared" si="0"/>
        <v>15</v>
      </c>
      <c r="G7" s="21">
        <f t="shared" si="0"/>
        <v>15</v>
      </c>
    </row>
    <row r="8" spans="2:8" x14ac:dyDescent="0.35">
      <c r="B8" s="2">
        <v>9</v>
      </c>
      <c r="C8" s="2">
        <v>3</v>
      </c>
      <c r="D8" s="2">
        <v>2</v>
      </c>
      <c r="E8" s="21">
        <f t="shared" si="0"/>
        <v>22.5</v>
      </c>
      <c r="F8" s="21">
        <f t="shared" si="0"/>
        <v>9</v>
      </c>
      <c r="G8" s="21">
        <f t="shared" si="0"/>
        <v>5</v>
      </c>
    </row>
    <row r="9" spans="2:8" x14ac:dyDescent="0.35">
      <c r="B9" s="2">
        <v>6</v>
      </c>
      <c r="C9" s="2">
        <v>2</v>
      </c>
      <c r="D9" s="2">
        <v>2</v>
      </c>
      <c r="E9" s="21">
        <f t="shared" si="0"/>
        <v>17</v>
      </c>
      <c r="F9" s="21">
        <f t="shared" si="0"/>
        <v>5</v>
      </c>
      <c r="G9" s="21">
        <f t="shared" si="0"/>
        <v>5</v>
      </c>
    </row>
    <row r="10" spans="2:8" x14ac:dyDescent="0.35">
      <c r="B10" s="2">
        <v>3</v>
      </c>
      <c r="C10" s="2">
        <v>1</v>
      </c>
      <c r="D10" s="2">
        <v>1</v>
      </c>
      <c r="E10" s="21">
        <f t="shared" si="0"/>
        <v>9</v>
      </c>
      <c r="F10" s="21">
        <f t="shared" si="0"/>
        <v>1.5</v>
      </c>
      <c r="G10" s="21">
        <f t="shared" si="0"/>
        <v>1.5</v>
      </c>
    </row>
    <row r="11" spans="2:8" x14ac:dyDescent="0.35">
      <c r="B11" s="2">
        <v>8</v>
      </c>
      <c r="C11" s="2">
        <v>4</v>
      </c>
      <c r="D11" s="2">
        <v>2</v>
      </c>
      <c r="E11" s="21">
        <f t="shared" si="0"/>
        <v>20</v>
      </c>
      <c r="F11" s="21">
        <f t="shared" si="0"/>
        <v>12</v>
      </c>
      <c r="G11" s="21">
        <f t="shared" si="0"/>
        <v>5</v>
      </c>
      <c r="H11" s="3"/>
    </row>
    <row r="12" spans="2:8" x14ac:dyDescent="0.35">
      <c r="B12" s="2">
        <v>9</v>
      </c>
      <c r="C12" s="2">
        <v>7</v>
      </c>
      <c r="D12" s="2">
        <v>2</v>
      </c>
      <c r="E12" s="21">
        <f t="shared" si="0"/>
        <v>22.5</v>
      </c>
      <c r="F12" s="21">
        <f t="shared" si="0"/>
        <v>18.5</v>
      </c>
      <c r="G12" s="21">
        <f t="shared" si="0"/>
        <v>5</v>
      </c>
      <c r="H12" s="3"/>
    </row>
    <row r="13" spans="2:8" x14ac:dyDescent="0.35">
      <c r="B13" s="30" t="s">
        <v>7</v>
      </c>
      <c r="C13" s="30"/>
      <c r="D13" s="30"/>
      <c r="E13" s="3">
        <f>COUNT(E5:E12)</f>
        <v>8</v>
      </c>
      <c r="F13" s="3">
        <f t="shared" ref="F13:G13" si="1">COUNT(F5:F12)</f>
        <v>8</v>
      </c>
      <c r="G13" s="3">
        <f t="shared" si="1"/>
        <v>8</v>
      </c>
      <c r="H13" s="3"/>
    </row>
    <row r="14" spans="2:8" x14ac:dyDescent="0.35">
      <c r="B14" s="30" t="s">
        <v>8</v>
      </c>
      <c r="C14" s="30"/>
      <c r="D14" s="30"/>
      <c r="E14" s="3">
        <f>SUM(E5:E12)</f>
        <v>148</v>
      </c>
      <c r="F14" s="3">
        <f>SUM(F5:F12)</f>
        <v>88.5</v>
      </c>
      <c r="G14" s="3">
        <f>SUM(G5:G12)</f>
        <v>63.5</v>
      </c>
      <c r="H14" s="3"/>
    </row>
    <row r="15" spans="2:8" x14ac:dyDescent="0.35">
      <c r="B15" s="19"/>
      <c r="C15" s="19"/>
      <c r="D15" s="19" t="s">
        <v>68</v>
      </c>
      <c r="E15" s="3">
        <f>E14/E13</f>
        <v>18.5</v>
      </c>
      <c r="F15" s="3">
        <f t="shared" ref="F15:G15" si="2">F14/F13</f>
        <v>11.0625</v>
      </c>
      <c r="G15" s="3">
        <f t="shared" si="2"/>
        <v>7.9375</v>
      </c>
      <c r="H15" s="3"/>
    </row>
    <row r="16" spans="2:8" x14ac:dyDescent="0.35">
      <c r="B16" s="30" t="s">
        <v>9</v>
      </c>
      <c r="C16" s="30"/>
      <c r="D16" s="30"/>
      <c r="E16" s="13">
        <f>POWER(E14,2)/E13</f>
        <v>2738</v>
      </c>
      <c r="F16" s="13">
        <f>POWER(F14,2)/F13</f>
        <v>979.03125</v>
      </c>
      <c r="G16" s="13">
        <f>POWER(G14,2)/G13</f>
        <v>504.03125</v>
      </c>
    </row>
    <row r="17" spans="2:15" x14ac:dyDescent="0.35">
      <c r="B17" s="19"/>
      <c r="C17" s="19"/>
      <c r="D17" s="19"/>
      <c r="E17" s="13"/>
      <c r="F17" s="13"/>
      <c r="G17" s="13"/>
    </row>
    <row r="18" spans="2:15" x14ac:dyDescent="0.35">
      <c r="E18" s="19"/>
      <c r="F18" s="19" t="s">
        <v>16</v>
      </c>
      <c r="G18" s="3">
        <f>COUNT(data2)</f>
        <v>24</v>
      </c>
    </row>
    <row r="19" spans="2:15" x14ac:dyDescent="0.35">
      <c r="E19" s="19"/>
      <c r="F19" s="19" t="s">
        <v>10</v>
      </c>
      <c r="G19" s="10">
        <f>12/(G18*(G18+1))</f>
        <v>0.02</v>
      </c>
      <c r="H19" s="11" t="s">
        <v>33</v>
      </c>
      <c r="I19" s="3"/>
    </row>
    <row r="20" spans="2:15" x14ac:dyDescent="0.35">
      <c r="E20" s="24"/>
      <c r="F20" s="24" t="s">
        <v>11</v>
      </c>
      <c r="G20" s="13">
        <f>SUM(E16:G16)</f>
        <v>4221.0625</v>
      </c>
      <c r="H20" s="11" t="s">
        <v>32</v>
      </c>
    </row>
    <row r="21" spans="2:15" x14ac:dyDescent="0.35">
      <c r="E21" s="24"/>
      <c r="F21" s="24" t="s">
        <v>12</v>
      </c>
      <c r="G21" s="3">
        <f>3*(G18+1)</f>
        <v>75</v>
      </c>
      <c r="H21" s="12" t="s">
        <v>31</v>
      </c>
    </row>
    <row r="22" spans="2:15" x14ac:dyDescent="0.35">
      <c r="E22" s="24"/>
      <c r="F22" s="24"/>
      <c r="G22" s="3"/>
      <c r="H22" s="12"/>
    </row>
    <row r="23" spans="2:15" x14ac:dyDescent="0.35">
      <c r="E23" s="24"/>
      <c r="F23" s="25" t="s">
        <v>55</v>
      </c>
      <c r="G23" s="22">
        <f>G19*G20-G21</f>
        <v>9.4212500000000006</v>
      </c>
      <c r="H23" t="s">
        <v>30</v>
      </c>
    </row>
    <row r="24" spans="2:15" x14ac:dyDescent="0.35">
      <c r="E24" s="24"/>
      <c r="F24" s="25" t="s">
        <v>56</v>
      </c>
      <c r="G24" s="23">
        <f>1-_xlfn.CHISQ.DIST(G23,COUNT(E12:G12)-1,TRUE)</f>
        <v>8.9991513548267621E-3</v>
      </c>
    </row>
    <row r="25" spans="2:15" x14ac:dyDescent="0.35">
      <c r="E25" s="24"/>
      <c r="F25" s="25" t="s">
        <v>57</v>
      </c>
      <c r="G25" s="22">
        <f>G23/G41</f>
        <v>9.437663327526133</v>
      </c>
      <c r="H25" t="s">
        <v>44</v>
      </c>
    </row>
    <row r="26" spans="2:15" x14ac:dyDescent="0.35">
      <c r="E26" s="24"/>
      <c r="F26" s="25" t="s">
        <v>58</v>
      </c>
      <c r="G26" s="23">
        <f>1-_xlfn.CHISQ.DIST(G25,COUNT(B12:D12)-1,TRUE)</f>
        <v>8.9256005616187295E-3</v>
      </c>
    </row>
    <row r="27" spans="2:15" x14ac:dyDescent="0.35">
      <c r="D27" s="13"/>
      <c r="E27" s="13"/>
      <c r="F27" s="13"/>
      <c r="G27" s="4"/>
    </row>
    <row r="29" spans="2:15" x14ac:dyDescent="0.35">
      <c r="D29" s="27" t="s">
        <v>54</v>
      </c>
      <c r="E29" s="27"/>
      <c r="F29" s="27"/>
      <c r="G29" s="27"/>
      <c r="K29" s="27" t="s">
        <v>59</v>
      </c>
      <c r="L29" s="27"/>
      <c r="M29" s="27"/>
      <c r="N29" s="27"/>
      <c r="O29" s="27"/>
    </row>
    <row r="30" spans="2:15" x14ac:dyDescent="0.35">
      <c r="D30" s="3" t="s">
        <v>23</v>
      </c>
      <c r="E30" s="3" t="s">
        <v>24</v>
      </c>
      <c r="F30" s="3" t="s">
        <v>25</v>
      </c>
      <c r="G30" s="3" t="s">
        <v>26</v>
      </c>
    </row>
    <row r="31" spans="2:15" x14ac:dyDescent="0.35">
      <c r="D31" s="3">
        <v>1</v>
      </c>
      <c r="E31" s="3">
        <f t="shared" ref="E31:E39" si="3">COUNTIF(data2,D31)</f>
        <v>2</v>
      </c>
      <c r="F31" s="3">
        <f>E31*E31*E31</f>
        <v>8</v>
      </c>
      <c r="G31" s="3">
        <f>F31-E31</f>
        <v>6</v>
      </c>
      <c r="K31" s="3" t="s">
        <v>60</v>
      </c>
      <c r="L31" s="3">
        <f>G18</f>
        <v>24</v>
      </c>
    </row>
    <row r="32" spans="2:15" x14ac:dyDescent="0.35">
      <c r="D32" s="3">
        <v>2</v>
      </c>
      <c r="E32" s="3">
        <f t="shared" si="3"/>
        <v>5</v>
      </c>
      <c r="F32" s="3">
        <f t="shared" ref="F32:F39" si="4">E32*E32*E32</f>
        <v>125</v>
      </c>
      <c r="G32" s="3">
        <f t="shared" ref="G32:G39" si="5">F32-E32</f>
        <v>120</v>
      </c>
      <c r="K32" s="3" t="s">
        <v>61</v>
      </c>
      <c r="L32" s="3">
        <f>COUNTA(B5:B12)</f>
        <v>8</v>
      </c>
    </row>
    <row r="33" spans="4:15" x14ac:dyDescent="0.35">
      <c r="D33" s="3">
        <v>3</v>
      </c>
      <c r="E33" s="3">
        <f t="shared" si="3"/>
        <v>3</v>
      </c>
      <c r="F33" s="3">
        <f t="shared" si="4"/>
        <v>27</v>
      </c>
      <c r="G33" s="3">
        <f t="shared" si="5"/>
        <v>24</v>
      </c>
      <c r="K33" s="3" t="s">
        <v>62</v>
      </c>
      <c r="L33" s="3">
        <f>COUNTA(C5:C12)</f>
        <v>8</v>
      </c>
    </row>
    <row r="34" spans="4:15" x14ac:dyDescent="0.35">
      <c r="D34" s="3">
        <v>4</v>
      </c>
      <c r="E34" s="3">
        <f t="shared" si="3"/>
        <v>3</v>
      </c>
      <c r="F34" s="3">
        <f t="shared" si="4"/>
        <v>27</v>
      </c>
      <c r="G34" s="3">
        <f t="shared" si="5"/>
        <v>24</v>
      </c>
      <c r="K34" s="3" t="s">
        <v>70</v>
      </c>
      <c r="L34" s="3">
        <v>3</v>
      </c>
      <c r="M34" t="s">
        <v>71</v>
      </c>
    </row>
    <row r="35" spans="4:15" x14ac:dyDescent="0.35">
      <c r="D35" s="3">
        <v>5</v>
      </c>
      <c r="E35" s="3">
        <f t="shared" si="3"/>
        <v>3</v>
      </c>
      <c r="F35" s="3">
        <f t="shared" si="4"/>
        <v>27</v>
      </c>
      <c r="G35" s="3">
        <f t="shared" si="5"/>
        <v>24</v>
      </c>
      <c r="K35" s="3" t="s">
        <v>72</v>
      </c>
      <c r="L35" s="3">
        <v>0.05</v>
      </c>
    </row>
    <row r="36" spans="4:15" x14ac:dyDescent="0.35">
      <c r="D36" s="3">
        <v>6</v>
      </c>
      <c r="E36" s="3">
        <f t="shared" si="3"/>
        <v>1</v>
      </c>
      <c r="F36" s="3">
        <f t="shared" si="4"/>
        <v>1</v>
      </c>
      <c r="G36" s="3">
        <f t="shared" si="5"/>
        <v>0</v>
      </c>
      <c r="K36" s="3" t="s">
        <v>63</v>
      </c>
      <c r="L36" s="10">
        <f>ABS(_xlfn.NORM.INV(L35/(2*L34),0,1))</f>
        <v>2.3939797998185091</v>
      </c>
      <c r="M36" t="s">
        <v>69</v>
      </c>
    </row>
    <row r="37" spans="4:15" x14ac:dyDescent="0.35">
      <c r="D37" s="3">
        <v>7</v>
      </c>
      <c r="E37" s="3">
        <f t="shared" si="3"/>
        <v>2</v>
      </c>
      <c r="F37" s="3">
        <f t="shared" si="4"/>
        <v>8</v>
      </c>
      <c r="G37" s="3">
        <f t="shared" si="5"/>
        <v>6</v>
      </c>
      <c r="K37" s="3" t="s">
        <v>77</v>
      </c>
      <c r="L37" s="10">
        <f>L36*SQRT((L31*(L31+1))/12*(1/L32+1/L33))</f>
        <v>8.4639967523764064</v>
      </c>
      <c r="M37" t="s">
        <v>64</v>
      </c>
    </row>
    <row r="38" spans="4:15" x14ac:dyDescent="0.35">
      <c r="D38" s="3">
        <v>8</v>
      </c>
      <c r="E38" s="3">
        <f t="shared" si="3"/>
        <v>1</v>
      </c>
      <c r="F38" s="3">
        <f t="shared" si="4"/>
        <v>1</v>
      </c>
      <c r="G38" s="3">
        <f t="shared" si="5"/>
        <v>0</v>
      </c>
    </row>
    <row r="39" spans="4:15" x14ac:dyDescent="0.35">
      <c r="D39" s="3">
        <v>9</v>
      </c>
      <c r="E39" s="3">
        <f t="shared" si="3"/>
        <v>4</v>
      </c>
      <c r="F39" s="3">
        <f t="shared" si="4"/>
        <v>64</v>
      </c>
      <c r="G39" s="3">
        <f t="shared" si="5"/>
        <v>60</v>
      </c>
      <c r="K39" s="3" t="s">
        <v>73</v>
      </c>
      <c r="L39" s="3" t="s">
        <v>74</v>
      </c>
      <c r="M39" s="3" t="s">
        <v>75</v>
      </c>
      <c r="N39" s="3" t="s">
        <v>76</v>
      </c>
      <c r="O39" s="3" t="s">
        <v>78</v>
      </c>
    </row>
    <row r="40" spans="4:15" x14ac:dyDescent="0.35">
      <c r="D40" s="19" t="s">
        <v>41</v>
      </c>
      <c r="E40" s="3">
        <f>SUM(C31:C39)</f>
        <v>0</v>
      </c>
      <c r="F40" s="20" t="s">
        <v>27</v>
      </c>
      <c r="G40" s="3">
        <f>SUM(E31:E39)</f>
        <v>24</v>
      </c>
      <c r="K40" s="26" t="s">
        <v>65</v>
      </c>
      <c r="L40" s="26" t="s">
        <v>66</v>
      </c>
      <c r="M40" s="23">
        <f>ABS(E15-F15)</f>
        <v>7.4375</v>
      </c>
      <c r="N40" s="23">
        <f>L37</f>
        <v>8.4639967523764064</v>
      </c>
      <c r="O40" s="26" t="str">
        <f>IF(M40&gt;L$37,"*","")</f>
        <v/>
      </c>
    </row>
    <row r="41" spans="4:15" x14ac:dyDescent="0.35">
      <c r="F41" s="19" t="s">
        <v>29</v>
      </c>
      <c r="G41" s="3">
        <f>1-G40/(G18*G18*G18-G18)</f>
        <v>0.99826086956521742</v>
      </c>
      <c r="K41" s="26" t="s">
        <v>65</v>
      </c>
      <c r="L41" s="26" t="s">
        <v>67</v>
      </c>
      <c r="M41" s="23">
        <f>ABS(E15-G15)</f>
        <v>10.5625</v>
      </c>
      <c r="N41" s="23">
        <f>L37</f>
        <v>8.4639967523764064</v>
      </c>
      <c r="O41" s="26" t="str">
        <f t="shared" ref="O41:O42" si="6">IF(M41&gt;L$37,"*","")</f>
        <v>*</v>
      </c>
    </row>
    <row r="42" spans="4:15" x14ac:dyDescent="0.35">
      <c r="K42" s="26" t="s">
        <v>66</v>
      </c>
      <c r="L42" s="26" t="s">
        <v>67</v>
      </c>
      <c r="M42" s="23">
        <f>ABS(F15-G15)</f>
        <v>3.125</v>
      </c>
      <c r="N42" s="23">
        <f>L37</f>
        <v>8.4639967523764064</v>
      </c>
      <c r="O42" s="26" t="str">
        <f t="shared" si="6"/>
        <v/>
      </c>
    </row>
  </sheetData>
  <mergeCells count="7">
    <mergeCell ref="K29:O29"/>
    <mergeCell ref="B3:D3"/>
    <mergeCell ref="E3:G3"/>
    <mergeCell ref="D29:G29"/>
    <mergeCell ref="B13:D13"/>
    <mergeCell ref="B14:D14"/>
    <mergeCell ref="B16:D16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51"/>
  <sheetViews>
    <sheetView workbookViewId="0">
      <selection activeCell="B5" sqref="B5:D12"/>
    </sheetView>
  </sheetViews>
  <sheetFormatPr defaultRowHeight="14.5" x14ac:dyDescent="0.35"/>
  <cols>
    <col min="1" max="1" width="2.81640625" customWidth="1"/>
    <col min="2" max="2" width="7.81640625" customWidth="1"/>
    <col min="3" max="4" width="7.26953125" customWidth="1"/>
    <col min="5" max="5" width="8.7265625" customWidth="1"/>
    <col min="6" max="6" width="6.81640625" customWidth="1"/>
    <col min="7" max="7" width="7.81640625" customWidth="1"/>
  </cols>
  <sheetData>
    <row r="1" spans="2:9" x14ac:dyDescent="0.35">
      <c r="B1" t="s">
        <v>17</v>
      </c>
    </row>
    <row r="2" spans="2:9" x14ac:dyDescent="0.35">
      <c r="I2" t="s">
        <v>42</v>
      </c>
    </row>
    <row r="3" spans="2:9" x14ac:dyDescent="0.35">
      <c r="B3" s="31" t="s">
        <v>3</v>
      </c>
      <c r="C3" s="31"/>
      <c r="D3" s="31"/>
      <c r="E3" s="31" t="s">
        <v>4</v>
      </c>
      <c r="F3" s="31"/>
      <c r="G3" s="31"/>
    </row>
    <row r="4" spans="2:9" x14ac:dyDescent="0.35">
      <c r="B4" s="1" t="s">
        <v>0</v>
      </c>
      <c r="C4" s="1" t="s">
        <v>1</v>
      </c>
      <c r="D4" s="1" t="s">
        <v>2</v>
      </c>
      <c r="E4" s="1" t="s">
        <v>0</v>
      </c>
      <c r="F4" s="1" t="s">
        <v>1</v>
      </c>
      <c r="G4" s="1" t="s">
        <v>2</v>
      </c>
    </row>
    <row r="5" spans="2:9" x14ac:dyDescent="0.35">
      <c r="B5" s="2">
        <v>6.4</v>
      </c>
      <c r="C5" s="2">
        <v>2.5</v>
      </c>
      <c r="D5" s="2">
        <v>1.3</v>
      </c>
      <c r="E5" s="5">
        <f t="shared" ref="E5:G10" si="0">_xlfn.RANK.AVG(B5,data,1)</f>
        <v>11</v>
      </c>
      <c r="F5" s="5">
        <f t="shared" si="0"/>
        <v>2</v>
      </c>
      <c r="G5" s="5">
        <f t="shared" si="0"/>
        <v>1</v>
      </c>
    </row>
    <row r="6" spans="2:9" x14ac:dyDescent="0.35">
      <c r="B6" s="2">
        <v>6.8</v>
      </c>
      <c r="C6" s="2">
        <v>3.7</v>
      </c>
      <c r="D6" s="2">
        <v>4.0999999999999996</v>
      </c>
      <c r="E6" s="5">
        <f t="shared" si="0"/>
        <v>12</v>
      </c>
      <c r="F6" s="5">
        <f t="shared" si="0"/>
        <v>3</v>
      </c>
      <c r="G6" s="5">
        <f t="shared" si="0"/>
        <v>4</v>
      </c>
    </row>
    <row r="7" spans="2:9" x14ac:dyDescent="0.35">
      <c r="B7" s="2">
        <v>7.2</v>
      </c>
      <c r="C7" s="2">
        <v>4.9000000000000004</v>
      </c>
      <c r="D7" s="2">
        <v>4.9000000000000004</v>
      </c>
      <c r="E7" s="5">
        <f t="shared" si="0"/>
        <v>13</v>
      </c>
      <c r="F7" s="5">
        <f t="shared" si="0"/>
        <v>5.5</v>
      </c>
      <c r="G7" s="5">
        <f t="shared" si="0"/>
        <v>5.5</v>
      </c>
    </row>
    <row r="8" spans="2:9" x14ac:dyDescent="0.35">
      <c r="B8" s="2">
        <v>8.3000000000000007</v>
      </c>
      <c r="C8" s="2">
        <v>5.4</v>
      </c>
      <c r="D8" s="2">
        <v>5.2</v>
      </c>
      <c r="E8" s="5">
        <f t="shared" si="0"/>
        <v>17</v>
      </c>
      <c r="F8" s="5">
        <f t="shared" si="0"/>
        <v>8</v>
      </c>
      <c r="G8" s="5">
        <f t="shared" si="0"/>
        <v>7</v>
      </c>
    </row>
    <row r="9" spans="2:9" x14ac:dyDescent="0.35">
      <c r="B9" s="2">
        <v>8.4</v>
      </c>
      <c r="C9" s="2">
        <v>5.9</v>
      </c>
      <c r="D9" s="2">
        <v>5.5</v>
      </c>
      <c r="E9" s="5">
        <f t="shared" si="0"/>
        <v>18</v>
      </c>
      <c r="F9" s="5">
        <f t="shared" si="0"/>
        <v>10</v>
      </c>
      <c r="G9" s="5">
        <f t="shared" si="0"/>
        <v>9</v>
      </c>
    </row>
    <row r="10" spans="2:9" x14ac:dyDescent="0.35">
      <c r="B10" s="2">
        <v>9.1</v>
      </c>
      <c r="C10" s="2">
        <v>8.1</v>
      </c>
      <c r="D10" s="2">
        <v>8.1999999999999993</v>
      </c>
      <c r="E10" s="5">
        <f t="shared" si="0"/>
        <v>19</v>
      </c>
      <c r="F10" s="5">
        <f t="shared" si="0"/>
        <v>14</v>
      </c>
      <c r="G10" s="5">
        <f t="shared" si="0"/>
        <v>15.5</v>
      </c>
    </row>
    <row r="11" spans="2:9" x14ac:dyDescent="0.35">
      <c r="B11" s="2">
        <v>9.4</v>
      </c>
      <c r="C11" s="2">
        <v>8.1999999999999993</v>
      </c>
      <c r="D11" s="2" t="s">
        <v>43</v>
      </c>
      <c r="E11" s="5">
        <f>_xlfn.RANK.AVG(B11,data,1)</f>
        <v>20</v>
      </c>
      <c r="F11" s="5">
        <f>_xlfn.RANK.AVG(C11,data,1)</f>
        <v>15.5</v>
      </c>
      <c r="G11" s="5"/>
    </row>
    <row r="12" spans="2:9" x14ac:dyDescent="0.35">
      <c r="B12" s="2">
        <v>9.6999999999999993</v>
      </c>
      <c r="C12" s="2" t="s">
        <v>43</v>
      </c>
      <c r="D12" s="2" t="s">
        <v>43</v>
      </c>
      <c r="E12" s="5">
        <f>_xlfn.RANK.AVG(B12,data,1)</f>
        <v>21</v>
      </c>
      <c r="F12" s="5"/>
      <c r="G12" s="5"/>
    </row>
    <row r="13" spans="2:9" x14ac:dyDescent="0.35">
      <c r="B13" s="33" t="s">
        <v>7</v>
      </c>
      <c r="C13" s="33"/>
      <c r="D13" s="33"/>
      <c r="E13" s="1">
        <f>COUNT(E5:E12)</f>
        <v>8</v>
      </c>
      <c r="F13" s="1">
        <f t="shared" ref="F13:G13" si="1">COUNT(F5:F12)</f>
        <v>7</v>
      </c>
      <c r="G13" s="1">
        <f t="shared" si="1"/>
        <v>6</v>
      </c>
    </row>
    <row r="14" spans="2:9" x14ac:dyDescent="0.35">
      <c r="B14" s="33" t="s">
        <v>8</v>
      </c>
      <c r="C14" s="33"/>
      <c r="D14" s="33"/>
      <c r="E14" s="1">
        <f>SUM(E5:E12)</f>
        <v>131</v>
      </c>
      <c r="F14" s="1">
        <f t="shared" ref="F14:G14" si="2">SUM(F5:F12)</f>
        <v>58</v>
      </c>
      <c r="G14" s="1">
        <f t="shared" si="2"/>
        <v>42</v>
      </c>
    </row>
    <row r="15" spans="2:9" x14ac:dyDescent="0.35">
      <c r="B15" s="33" t="s">
        <v>9</v>
      </c>
      <c r="C15" s="33"/>
      <c r="D15" s="33"/>
      <c r="E15" s="7">
        <f>POWER(E14,2)/E13</f>
        <v>2145.125</v>
      </c>
      <c r="F15" s="7">
        <f t="shared" ref="F15:G15" si="3">POWER(F14,2)/F13</f>
        <v>480.57142857142856</v>
      </c>
      <c r="G15" s="7">
        <f t="shared" si="3"/>
        <v>294</v>
      </c>
    </row>
    <row r="16" spans="2:9" x14ac:dyDescent="0.35">
      <c r="B16" s="33" t="s">
        <v>16</v>
      </c>
      <c r="C16" s="33"/>
      <c r="D16" s="33"/>
      <c r="E16" s="1">
        <f>COUNT(data)</f>
        <v>21</v>
      </c>
      <c r="F16" s="8" t="s">
        <v>6</v>
      </c>
      <c r="G16" s="8"/>
    </row>
    <row r="17" spans="2:7" x14ac:dyDescent="0.35">
      <c r="B17" s="33" t="s">
        <v>10</v>
      </c>
      <c r="C17" s="33"/>
      <c r="D17" s="33"/>
      <c r="E17" s="6">
        <f>12/(E16*(E16+1))</f>
        <v>2.5974025974025976E-2</v>
      </c>
      <c r="F17" s="8" t="s">
        <v>33</v>
      </c>
      <c r="G17" s="8"/>
    </row>
    <row r="18" spans="2:7" x14ac:dyDescent="0.35">
      <c r="B18" s="34" t="s">
        <v>11</v>
      </c>
      <c r="C18" s="34"/>
      <c r="D18" s="34"/>
      <c r="E18" s="7">
        <f>SUM(E15:G15)</f>
        <v>2919.6964285714284</v>
      </c>
      <c r="F18" s="8" t="s">
        <v>32</v>
      </c>
      <c r="G18" s="8"/>
    </row>
    <row r="19" spans="2:7" x14ac:dyDescent="0.35">
      <c r="B19" s="34" t="s">
        <v>12</v>
      </c>
      <c r="C19" s="34"/>
      <c r="D19" s="34"/>
      <c r="E19" s="1">
        <f>3*(E16+1)</f>
        <v>66</v>
      </c>
      <c r="F19" s="8" t="s">
        <v>39</v>
      </c>
      <c r="G19" s="8"/>
    </row>
    <row r="20" spans="2:7" ht="15.5" x14ac:dyDescent="0.35">
      <c r="B20" s="32" t="s">
        <v>13</v>
      </c>
      <c r="C20" s="32"/>
      <c r="D20" s="32"/>
      <c r="E20" s="17">
        <f>E17*E18-E19</f>
        <v>9.8362708719851639</v>
      </c>
      <c r="F20" s="8" t="s">
        <v>30</v>
      </c>
      <c r="G20" s="8"/>
    </row>
    <row r="21" spans="2:7" ht="15.5" x14ac:dyDescent="0.35">
      <c r="B21" s="35" t="s">
        <v>50</v>
      </c>
      <c r="C21" s="36"/>
      <c r="D21" s="37"/>
      <c r="E21" s="18">
        <f>1-_xlfn.CHISQ.DIST(E20,COUNT(E13:G13)-1,TRUE)</f>
        <v>7.3127532394158257E-3</v>
      </c>
      <c r="F21" s="8"/>
      <c r="G21" s="8"/>
    </row>
    <row r="22" spans="2:7" ht="15.5" x14ac:dyDescent="0.35">
      <c r="B22" s="32" t="s">
        <v>45</v>
      </c>
      <c r="C22" s="32"/>
      <c r="D22" s="32"/>
      <c r="E22" s="17">
        <f>E20/E51</f>
        <v>9.8490618614155725</v>
      </c>
      <c r="F22" s="8" t="s">
        <v>44</v>
      </c>
      <c r="G22" s="8"/>
    </row>
    <row r="23" spans="2:7" ht="15.5" x14ac:dyDescent="0.35">
      <c r="B23" s="32" t="s">
        <v>51</v>
      </c>
      <c r="C23" s="32"/>
      <c r="D23" s="32"/>
      <c r="E23" s="18">
        <f>1-_xlfn.CHISQ.DIST(E22,COUNT(E13:G13)-1,TRUE)</f>
        <v>7.2661338008097598E-3</v>
      </c>
      <c r="F23" s="8"/>
      <c r="G23" s="8"/>
    </row>
    <row r="24" spans="2:7" ht="15.5" x14ac:dyDescent="0.35">
      <c r="B24" s="9"/>
      <c r="C24" s="9"/>
      <c r="D24" s="9"/>
      <c r="E24" s="10" t="s">
        <v>15</v>
      </c>
      <c r="F24" s="8"/>
      <c r="G24" s="8"/>
    </row>
    <row r="25" spans="2:7" x14ac:dyDescent="0.35">
      <c r="E25" t="s">
        <v>14</v>
      </c>
    </row>
    <row r="26" spans="2:7" x14ac:dyDescent="0.35">
      <c r="E26" s="4" t="s">
        <v>46</v>
      </c>
    </row>
    <row r="29" spans="2:7" x14ac:dyDescent="0.35">
      <c r="B29" s="31" t="s">
        <v>22</v>
      </c>
      <c r="C29" s="31"/>
      <c r="D29" s="31"/>
      <c r="E29" s="31"/>
    </row>
    <row r="30" spans="2:7" x14ac:dyDescent="0.35">
      <c r="B30" s="1" t="s">
        <v>23</v>
      </c>
      <c r="C30" s="1" t="s">
        <v>24</v>
      </c>
      <c r="D30" s="1" t="s">
        <v>25</v>
      </c>
      <c r="E30" s="1" t="s">
        <v>26</v>
      </c>
    </row>
    <row r="31" spans="2:7" x14ac:dyDescent="0.35">
      <c r="B31" s="1">
        <v>1</v>
      </c>
      <c r="C31" s="1">
        <f>COUNTIF($E$5:$G$12,B31)</f>
        <v>1</v>
      </c>
      <c r="D31" s="1">
        <f>C31*C31*C31</f>
        <v>1</v>
      </c>
      <c r="E31" s="1">
        <f>D31-C31</f>
        <v>0</v>
      </c>
    </row>
    <row r="32" spans="2:7" x14ac:dyDescent="0.35">
      <c r="B32" s="1">
        <v>2</v>
      </c>
      <c r="C32" s="1">
        <f t="shared" ref="C32:C49" si="4">COUNTIF($E$5:$G$12,B32)</f>
        <v>1</v>
      </c>
      <c r="D32" s="1">
        <f t="shared" ref="D32:D49" si="5">C32*C32*C32</f>
        <v>1</v>
      </c>
      <c r="E32" s="1">
        <f t="shared" ref="E32:E49" si="6">D32-C32</f>
        <v>0</v>
      </c>
    </row>
    <row r="33" spans="2:5" x14ac:dyDescent="0.35">
      <c r="B33" s="1">
        <v>3</v>
      </c>
      <c r="C33" s="1">
        <f t="shared" si="4"/>
        <v>1</v>
      </c>
      <c r="D33" s="1">
        <f t="shared" si="5"/>
        <v>1</v>
      </c>
      <c r="E33" s="1">
        <f t="shared" si="6"/>
        <v>0</v>
      </c>
    </row>
    <row r="34" spans="2:5" x14ac:dyDescent="0.35">
      <c r="B34" s="1">
        <v>4</v>
      </c>
      <c r="C34" s="1">
        <f t="shared" si="4"/>
        <v>1</v>
      </c>
      <c r="D34" s="1">
        <f t="shared" si="5"/>
        <v>1</v>
      </c>
      <c r="E34" s="1">
        <f t="shared" si="6"/>
        <v>0</v>
      </c>
    </row>
    <row r="35" spans="2:5" x14ac:dyDescent="0.35">
      <c r="B35" s="1">
        <v>5.5</v>
      </c>
      <c r="C35" s="1">
        <f t="shared" si="4"/>
        <v>2</v>
      </c>
      <c r="D35" s="1">
        <f t="shared" si="5"/>
        <v>8</v>
      </c>
      <c r="E35" s="1">
        <f t="shared" si="6"/>
        <v>6</v>
      </c>
    </row>
    <row r="36" spans="2:5" x14ac:dyDescent="0.35">
      <c r="B36" s="1">
        <v>7</v>
      </c>
      <c r="C36" s="1">
        <f t="shared" si="4"/>
        <v>1</v>
      </c>
      <c r="D36" s="1">
        <f t="shared" si="5"/>
        <v>1</v>
      </c>
      <c r="E36" s="1">
        <f t="shared" si="6"/>
        <v>0</v>
      </c>
    </row>
    <row r="37" spans="2:5" x14ac:dyDescent="0.35">
      <c r="B37" s="1">
        <v>8</v>
      </c>
      <c r="C37" s="1">
        <f t="shared" si="4"/>
        <v>1</v>
      </c>
      <c r="D37" s="1">
        <f t="shared" si="5"/>
        <v>1</v>
      </c>
      <c r="E37" s="1">
        <f t="shared" si="6"/>
        <v>0</v>
      </c>
    </row>
    <row r="38" spans="2:5" x14ac:dyDescent="0.35">
      <c r="B38" s="1">
        <v>9</v>
      </c>
      <c r="C38" s="1">
        <f t="shared" si="4"/>
        <v>1</v>
      </c>
      <c r="D38" s="1">
        <f t="shared" si="5"/>
        <v>1</v>
      </c>
      <c r="E38" s="1">
        <f t="shared" si="6"/>
        <v>0</v>
      </c>
    </row>
    <row r="39" spans="2:5" x14ac:dyDescent="0.35">
      <c r="B39" s="1">
        <v>10</v>
      </c>
      <c r="C39" s="1">
        <f t="shared" si="4"/>
        <v>1</v>
      </c>
      <c r="D39" s="1">
        <f t="shared" si="5"/>
        <v>1</v>
      </c>
      <c r="E39" s="1">
        <f t="shared" si="6"/>
        <v>0</v>
      </c>
    </row>
    <row r="40" spans="2:5" x14ac:dyDescent="0.35">
      <c r="B40" s="1">
        <v>11</v>
      </c>
      <c r="C40" s="1">
        <f t="shared" si="4"/>
        <v>1</v>
      </c>
      <c r="D40" s="1">
        <f t="shared" si="5"/>
        <v>1</v>
      </c>
      <c r="E40" s="1">
        <f t="shared" si="6"/>
        <v>0</v>
      </c>
    </row>
    <row r="41" spans="2:5" x14ac:dyDescent="0.35">
      <c r="B41" s="1">
        <v>12</v>
      </c>
      <c r="C41" s="1">
        <f t="shared" si="4"/>
        <v>1</v>
      </c>
      <c r="D41" s="1">
        <f t="shared" si="5"/>
        <v>1</v>
      </c>
      <c r="E41" s="1">
        <f t="shared" si="6"/>
        <v>0</v>
      </c>
    </row>
    <row r="42" spans="2:5" x14ac:dyDescent="0.35">
      <c r="B42" s="1">
        <v>13</v>
      </c>
      <c r="C42" s="1">
        <f t="shared" si="4"/>
        <v>1</v>
      </c>
      <c r="D42" s="1">
        <f t="shared" si="5"/>
        <v>1</v>
      </c>
      <c r="E42" s="1">
        <f t="shared" si="6"/>
        <v>0</v>
      </c>
    </row>
    <row r="43" spans="2:5" x14ac:dyDescent="0.35">
      <c r="B43" s="1">
        <v>14</v>
      </c>
      <c r="C43" s="1">
        <f t="shared" si="4"/>
        <v>1</v>
      </c>
      <c r="D43" s="1">
        <f t="shared" si="5"/>
        <v>1</v>
      </c>
      <c r="E43" s="1">
        <f t="shared" si="6"/>
        <v>0</v>
      </c>
    </row>
    <row r="44" spans="2:5" x14ac:dyDescent="0.35">
      <c r="B44" s="1">
        <v>15.5</v>
      </c>
      <c r="C44" s="1">
        <f t="shared" si="4"/>
        <v>2</v>
      </c>
      <c r="D44" s="1">
        <f t="shared" si="5"/>
        <v>8</v>
      </c>
      <c r="E44" s="1">
        <f t="shared" si="6"/>
        <v>6</v>
      </c>
    </row>
    <row r="45" spans="2:5" x14ac:dyDescent="0.35">
      <c r="B45" s="1">
        <v>17</v>
      </c>
      <c r="C45" s="1">
        <f t="shared" si="4"/>
        <v>1</v>
      </c>
      <c r="D45" s="1">
        <f t="shared" si="5"/>
        <v>1</v>
      </c>
      <c r="E45" s="1">
        <f t="shared" si="6"/>
        <v>0</v>
      </c>
    </row>
    <row r="46" spans="2:5" x14ac:dyDescent="0.35">
      <c r="B46" s="1">
        <v>18</v>
      </c>
      <c r="C46" s="1">
        <f t="shared" si="4"/>
        <v>1</v>
      </c>
      <c r="D46" s="1">
        <f t="shared" si="5"/>
        <v>1</v>
      </c>
      <c r="E46" s="1">
        <f t="shared" si="6"/>
        <v>0</v>
      </c>
    </row>
    <row r="47" spans="2:5" x14ac:dyDescent="0.35">
      <c r="B47" s="1">
        <v>19</v>
      </c>
      <c r="C47" s="1">
        <f t="shared" si="4"/>
        <v>1</v>
      </c>
      <c r="D47" s="1">
        <f t="shared" si="5"/>
        <v>1</v>
      </c>
      <c r="E47" s="1">
        <f t="shared" si="6"/>
        <v>0</v>
      </c>
    </row>
    <row r="48" spans="2:5" x14ac:dyDescent="0.35">
      <c r="B48" s="1">
        <v>20</v>
      </c>
      <c r="C48" s="1">
        <f t="shared" si="4"/>
        <v>1</v>
      </c>
      <c r="D48" s="1">
        <f t="shared" si="5"/>
        <v>1</v>
      </c>
      <c r="E48" s="1">
        <f t="shared" si="6"/>
        <v>0</v>
      </c>
    </row>
    <row r="49" spans="2:6" x14ac:dyDescent="0.35">
      <c r="B49" s="1">
        <v>21</v>
      </c>
      <c r="C49" s="1">
        <f t="shared" si="4"/>
        <v>1</v>
      </c>
      <c r="D49" s="1">
        <f t="shared" si="5"/>
        <v>1</v>
      </c>
      <c r="E49" s="1">
        <f t="shared" si="6"/>
        <v>0</v>
      </c>
    </row>
    <row r="50" spans="2:6" x14ac:dyDescent="0.35">
      <c r="B50" s="14" t="s">
        <v>16</v>
      </c>
      <c r="C50" s="1">
        <f>SUM(C31:C49)</f>
        <v>21</v>
      </c>
      <c r="D50" s="15" t="s">
        <v>27</v>
      </c>
      <c r="E50" s="1">
        <f>SUM(E34:E49)</f>
        <v>12</v>
      </c>
    </row>
    <row r="51" spans="2:6" x14ac:dyDescent="0.35">
      <c r="D51" s="14" t="s">
        <v>29</v>
      </c>
      <c r="E51" s="1">
        <f>1-E50/(C50*C50*C50-C50)</f>
        <v>0.99870129870129876</v>
      </c>
      <c r="F51" t="s">
        <v>40</v>
      </c>
    </row>
  </sheetData>
  <mergeCells count="14">
    <mergeCell ref="B29:E29"/>
    <mergeCell ref="B22:D22"/>
    <mergeCell ref="B3:D3"/>
    <mergeCell ref="E3:G3"/>
    <mergeCell ref="B13:D13"/>
    <mergeCell ref="B14:D14"/>
    <mergeCell ref="B20:D20"/>
    <mergeCell ref="B15:D15"/>
    <mergeCell ref="B16:D16"/>
    <mergeCell ref="B17:D17"/>
    <mergeCell ref="B18:D18"/>
    <mergeCell ref="B19:D19"/>
    <mergeCell ref="B21:D21"/>
    <mergeCell ref="B23:D23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37"/>
  <sheetViews>
    <sheetView workbookViewId="0">
      <selection activeCell="B4" sqref="B4:D8"/>
    </sheetView>
  </sheetViews>
  <sheetFormatPr defaultRowHeight="14.5" x14ac:dyDescent="0.35"/>
  <cols>
    <col min="5" max="5" width="8.81640625" customWidth="1"/>
  </cols>
  <sheetData>
    <row r="1" spans="2:11" x14ac:dyDescent="0.35">
      <c r="B1" t="s">
        <v>37</v>
      </c>
      <c r="K1" t="s">
        <v>38</v>
      </c>
    </row>
    <row r="2" spans="2:11" x14ac:dyDescent="0.35">
      <c r="B2" s="31" t="s">
        <v>3</v>
      </c>
      <c r="C2" s="31"/>
      <c r="D2" s="31"/>
      <c r="E2" s="31" t="s">
        <v>4</v>
      </c>
      <c r="F2" s="31"/>
      <c r="G2" s="31"/>
    </row>
    <row r="3" spans="2:11" x14ac:dyDescent="0.35">
      <c r="B3" s="1" t="s">
        <v>34</v>
      </c>
      <c r="C3" s="1" t="s">
        <v>35</v>
      </c>
      <c r="D3" s="1" t="s">
        <v>36</v>
      </c>
      <c r="E3" s="1" t="s">
        <v>0</v>
      </c>
      <c r="F3" s="1" t="s">
        <v>1</v>
      </c>
      <c r="G3" s="1" t="s">
        <v>2</v>
      </c>
    </row>
    <row r="4" spans="2:11" x14ac:dyDescent="0.35">
      <c r="B4" s="2">
        <v>8</v>
      </c>
      <c r="C4" s="2">
        <v>7</v>
      </c>
      <c r="D4" s="2">
        <v>4</v>
      </c>
      <c r="E4" s="5">
        <f>_xlfn.RANK.AVG(B4,$B$4:$D$8,1)</f>
        <v>9.5</v>
      </c>
      <c r="F4" s="5">
        <f t="shared" ref="F4:G4" si="0">_xlfn.RANK.AVG(C4,$B$4:$D$8,1)</f>
        <v>6</v>
      </c>
      <c r="G4" s="5">
        <f t="shared" si="0"/>
        <v>1</v>
      </c>
    </row>
    <row r="5" spans="2:11" x14ac:dyDescent="0.35">
      <c r="B5" s="2">
        <v>10</v>
      </c>
      <c r="C5" s="2">
        <v>8</v>
      </c>
      <c r="D5" s="2">
        <v>8</v>
      </c>
      <c r="E5" s="5">
        <f t="shared" ref="E5:E8" si="1">_xlfn.RANK.AVG(B5,$B$4:$D$8,1)</f>
        <v>14.5</v>
      </c>
      <c r="F5" s="5">
        <f t="shared" ref="F5:F8" si="2">_xlfn.RANK.AVG(C5,$B$4:$D$8,1)</f>
        <v>9.5</v>
      </c>
      <c r="G5" s="5">
        <f t="shared" ref="G5:G8" si="3">_xlfn.RANK.AVG(D5,$B$4:$D$8,1)</f>
        <v>9.5</v>
      </c>
    </row>
    <row r="6" spans="2:11" x14ac:dyDescent="0.35">
      <c r="B6" s="2">
        <v>9</v>
      </c>
      <c r="C6" s="2">
        <v>5</v>
      </c>
      <c r="D6" s="2">
        <v>7</v>
      </c>
      <c r="E6" s="5">
        <f t="shared" si="1"/>
        <v>12.5</v>
      </c>
      <c r="F6" s="5">
        <f t="shared" si="2"/>
        <v>3</v>
      </c>
      <c r="G6" s="5">
        <f t="shared" si="3"/>
        <v>6</v>
      </c>
    </row>
    <row r="7" spans="2:11" x14ac:dyDescent="0.35">
      <c r="B7" s="2">
        <v>10</v>
      </c>
      <c r="C7" s="2">
        <v>8</v>
      </c>
      <c r="D7" s="2">
        <v>5</v>
      </c>
      <c r="E7" s="5">
        <f t="shared" si="1"/>
        <v>14.5</v>
      </c>
      <c r="F7" s="5">
        <f t="shared" si="2"/>
        <v>9.5</v>
      </c>
      <c r="G7" s="5">
        <f t="shared" si="3"/>
        <v>3</v>
      </c>
      <c r="H7" s="3"/>
    </row>
    <row r="8" spans="2:11" x14ac:dyDescent="0.35">
      <c r="B8" s="2">
        <v>9</v>
      </c>
      <c r="C8" s="2">
        <v>5</v>
      </c>
      <c r="D8" s="2">
        <v>7</v>
      </c>
      <c r="E8" s="5">
        <f t="shared" si="1"/>
        <v>12.5</v>
      </c>
      <c r="F8" s="5">
        <f t="shared" si="2"/>
        <v>3</v>
      </c>
      <c r="G8" s="5">
        <f t="shared" si="3"/>
        <v>6</v>
      </c>
      <c r="H8" s="3"/>
    </row>
    <row r="9" spans="2:11" x14ac:dyDescent="0.35">
      <c r="B9" s="33" t="s">
        <v>7</v>
      </c>
      <c r="C9" s="33"/>
      <c r="D9" s="33"/>
      <c r="E9" s="1">
        <f>COUNT(E4:E8)</f>
        <v>5</v>
      </c>
      <c r="F9" s="1">
        <f>COUNT(F4:F8)</f>
        <v>5</v>
      </c>
      <c r="G9" s="1">
        <f>COUNT(G4:G8)</f>
        <v>5</v>
      </c>
      <c r="H9" s="3"/>
    </row>
    <row r="10" spans="2:11" x14ac:dyDescent="0.35">
      <c r="B10" s="33" t="s">
        <v>8</v>
      </c>
      <c r="C10" s="33"/>
      <c r="D10" s="33"/>
      <c r="E10" s="1">
        <f>SUM(E4:E8)</f>
        <v>63.5</v>
      </c>
      <c r="F10" s="1">
        <f>SUM(F4:F8)</f>
        <v>31</v>
      </c>
      <c r="G10" s="1">
        <f>SUM(G4:G8)</f>
        <v>25.5</v>
      </c>
      <c r="H10" s="3"/>
    </row>
    <row r="11" spans="2:11" x14ac:dyDescent="0.35">
      <c r="B11" s="33" t="s">
        <v>9</v>
      </c>
      <c r="C11" s="33"/>
      <c r="D11" s="33"/>
      <c r="E11" s="7">
        <f>POWER(E10,2)/E9</f>
        <v>806.45</v>
      </c>
      <c r="F11" s="7">
        <f t="shared" ref="F11:G11" si="4">POWER(F10,2)/F9</f>
        <v>192.2</v>
      </c>
      <c r="G11" s="7">
        <f t="shared" si="4"/>
        <v>130.05000000000001</v>
      </c>
    </row>
    <row r="12" spans="2:11" x14ac:dyDescent="0.35">
      <c r="B12" s="33" t="s">
        <v>16</v>
      </c>
      <c r="C12" s="33"/>
      <c r="D12" s="33"/>
      <c r="E12" s="1">
        <f>COUNT(B4:D8)</f>
        <v>15</v>
      </c>
    </row>
    <row r="13" spans="2:11" x14ac:dyDescent="0.35">
      <c r="B13" s="33" t="s">
        <v>10</v>
      </c>
      <c r="C13" s="33"/>
      <c r="D13" s="33"/>
      <c r="E13" s="6">
        <f>12/(E12*(E12+1))</f>
        <v>0.05</v>
      </c>
      <c r="F13" s="11" t="s">
        <v>33</v>
      </c>
      <c r="G13" s="3"/>
    </row>
    <row r="14" spans="2:11" x14ac:dyDescent="0.35">
      <c r="B14" s="34" t="s">
        <v>11</v>
      </c>
      <c r="C14" s="34"/>
      <c r="D14" s="34"/>
      <c r="E14" s="7">
        <f>SUM(E11:G11)</f>
        <v>1128.7</v>
      </c>
      <c r="F14" s="11" t="s">
        <v>32</v>
      </c>
    </row>
    <row r="15" spans="2:11" x14ac:dyDescent="0.35">
      <c r="B15" s="34" t="s">
        <v>12</v>
      </c>
      <c r="C15" s="34"/>
      <c r="D15" s="34"/>
      <c r="E15" s="1">
        <f>3*(E12+1)</f>
        <v>48</v>
      </c>
      <c r="F15" s="12" t="s">
        <v>31</v>
      </c>
    </row>
    <row r="16" spans="2:11" ht="15.5" x14ac:dyDescent="0.35">
      <c r="B16" s="32" t="s">
        <v>13</v>
      </c>
      <c r="C16" s="32"/>
      <c r="D16" s="32"/>
      <c r="E16" s="17">
        <f>E13*E14-E15</f>
        <v>8.4350000000000023</v>
      </c>
      <c r="F16" t="s">
        <v>30</v>
      </c>
    </row>
    <row r="17" spans="2:7" ht="15.5" x14ac:dyDescent="0.35">
      <c r="B17" s="32" t="s">
        <v>52</v>
      </c>
      <c r="C17" s="32"/>
      <c r="D17" s="32"/>
      <c r="E17" s="18">
        <f>1-_xlfn.CHISQ.DIST(E16,COUNT(E9:G9)-1,TRUE)</f>
        <v>1.473543708772973E-2</v>
      </c>
    </row>
    <row r="18" spans="2:7" ht="15.5" x14ac:dyDescent="0.35">
      <c r="B18" s="32" t="s">
        <v>45</v>
      </c>
      <c r="C18" s="32"/>
      <c r="D18" s="32"/>
      <c r="E18" s="17">
        <f>E16/E37</f>
        <v>8.74740740740741</v>
      </c>
      <c r="F18" t="s">
        <v>44</v>
      </c>
    </row>
    <row r="19" spans="2:7" ht="15.5" x14ac:dyDescent="0.35">
      <c r="B19" s="32" t="s">
        <v>51</v>
      </c>
      <c r="C19" s="32"/>
      <c r="D19" s="32"/>
      <c r="E19" s="18">
        <f>1-_xlfn.CHISQ.DIST(E18,COUNT(E9:G9)-1,TRUE)</f>
        <v>1.2604470785628652E-2</v>
      </c>
    </row>
    <row r="20" spans="2:7" x14ac:dyDescent="0.35">
      <c r="E20" t="s">
        <v>5</v>
      </c>
    </row>
    <row r="21" spans="2:7" x14ac:dyDescent="0.35">
      <c r="E21" s="4" t="s">
        <v>21</v>
      </c>
    </row>
    <row r="22" spans="2:7" x14ac:dyDescent="0.35">
      <c r="B22" s="13">
        <f>AVERAGE(B4:B8)</f>
        <v>9.1999999999999993</v>
      </c>
      <c r="C22" s="13">
        <f>AVERAGE(C4:C8)</f>
        <v>6.6</v>
      </c>
      <c r="D22" s="13">
        <f>AVERAGE(D4:D8)</f>
        <v>6.2</v>
      </c>
      <c r="E22" s="4"/>
    </row>
    <row r="25" spans="2:7" x14ac:dyDescent="0.35">
      <c r="B25" s="31" t="s">
        <v>22</v>
      </c>
      <c r="C25" s="31"/>
      <c r="D25" s="31"/>
      <c r="E25" s="31"/>
    </row>
    <row r="26" spans="2:7" x14ac:dyDescent="0.35">
      <c r="B26" s="1" t="s">
        <v>23</v>
      </c>
      <c r="C26" s="1" t="s">
        <v>24</v>
      </c>
      <c r="D26" s="1" t="s">
        <v>25</v>
      </c>
      <c r="E26" s="1" t="s">
        <v>26</v>
      </c>
    </row>
    <row r="27" spans="2:7" x14ac:dyDescent="0.35">
      <c r="B27" s="1">
        <v>2</v>
      </c>
      <c r="C27" s="1">
        <f>COUNTIF($B$4:$D$8,B27)</f>
        <v>0</v>
      </c>
      <c r="D27" s="1">
        <f>C27*C27*C27</f>
        <v>0</v>
      </c>
      <c r="E27" s="1">
        <f>D27-C27</f>
        <v>0</v>
      </c>
    </row>
    <row r="28" spans="2:7" x14ac:dyDescent="0.35">
      <c r="B28" s="1">
        <v>3</v>
      </c>
      <c r="C28" s="1">
        <f t="shared" ref="C28:C35" si="5">COUNTIF($B$4:$D$8,B28)</f>
        <v>0</v>
      </c>
      <c r="D28" s="1">
        <f t="shared" ref="D28:D35" si="6">C28*C28*C28</f>
        <v>0</v>
      </c>
      <c r="E28" s="1">
        <f t="shared" ref="E28:E35" si="7">D28-C28</f>
        <v>0</v>
      </c>
      <c r="G28" t="s">
        <v>28</v>
      </c>
    </row>
    <row r="29" spans="2:7" x14ac:dyDescent="0.35">
      <c r="B29" s="1">
        <v>4</v>
      </c>
      <c r="C29" s="1">
        <f t="shared" si="5"/>
        <v>1</v>
      </c>
      <c r="D29" s="1">
        <f t="shared" si="6"/>
        <v>1</v>
      </c>
      <c r="E29" s="1">
        <f t="shared" si="7"/>
        <v>0</v>
      </c>
    </row>
    <row r="30" spans="2:7" x14ac:dyDescent="0.35">
      <c r="B30" s="1">
        <v>5</v>
      </c>
      <c r="C30" s="1">
        <f t="shared" si="5"/>
        <v>3</v>
      </c>
      <c r="D30" s="1">
        <f t="shared" si="6"/>
        <v>27</v>
      </c>
      <c r="E30" s="1">
        <f t="shared" si="7"/>
        <v>24</v>
      </c>
    </row>
    <row r="31" spans="2:7" x14ac:dyDescent="0.35">
      <c r="B31" s="1">
        <v>6</v>
      </c>
      <c r="C31" s="1">
        <f t="shared" si="5"/>
        <v>0</v>
      </c>
      <c r="D31" s="1">
        <f t="shared" si="6"/>
        <v>0</v>
      </c>
      <c r="E31" s="1">
        <f t="shared" si="7"/>
        <v>0</v>
      </c>
    </row>
    <row r="32" spans="2:7" x14ac:dyDescent="0.35">
      <c r="B32" s="1">
        <v>7</v>
      </c>
      <c r="C32" s="1">
        <f t="shared" si="5"/>
        <v>3</v>
      </c>
      <c r="D32" s="1">
        <f t="shared" si="6"/>
        <v>27</v>
      </c>
      <c r="E32" s="1">
        <f t="shared" si="7"/>
        <v>24</v>
      </c>
    </row>
    <row r="33" spans="2:5" x14ac:dyDescent="0.35">
      <c r="B33" s="1">
        <v>8</v>
      </c>
      <c r="C33" s="1">
        <f t="shared" si="5"/>
        <v>4</v>
      </c>
      <c r="D33" s="1">
        <f t="shared" si="6"/>
        <v>64</v>
      </c>
      <c r="E33" s="1">
        <f t="shared" si="7"/>
        <v>60</v>
      </c>
    </row>
    <row r="34" spans="2:5" x14ac:dyDescent="0.35">
      <c r="B34" s="1">
        <v>9</v>
      </c>
      <c r="C34" s="1">
        <f t="shared" si="5"/>
        <v>2</v>
      </c>
      <c r="D34" s="1">
        <f t="shared" si="6"/>
        <v>8</v>
      </c>
      <c r="E34" s="1">
        <f t="shared" si="7"/>
        <v>6</v>
      </c>
    </row>
    <row r="35" spans="2:5" x14ac:dyDescent="0.35">
      <c r="B35" s="1">
        <v>10</v>
      </c>
      <c r="C35" s="1">
        <f t="shared" si="5"/>
        <v>2</v>
      </c>
      <c r="D35" s="1">
        <f t="shared" si="6"/>
        <v>8</v>
      </c>
      <c r="E35" s="1">
        <f t="shared" si="7"/>
        <v>6</v>
      </c>
    </row>
    <row r="36" spans="2:5" x14ac:dyDescent="0.35">
      <c r="D36" s="15" t="s">
        <v>27</v>
      </c>
      <c r="E36" s="1">
        <f>SUM(E27:E35)</f>
        <v>120</v>
      </c>
    </row>
    <row r="37" spans="2:5" x14ac:dyDescent="0.35">
      <c r="D37" s="14" t="s">
        <v>29</v>
      </c>
      <c r="E37" s="1">
        <f>1-E36/(E12*E12*E12-E12)</f>
        <v>0.9642857142857143</v>
      </c>
    </row>
  </sheetData>
  <mergeCells count="14">
    <mergeCell ref="B13:D13"/>
    <mergeCell ref="B14:D14"/>
    <mergeCell ref="B15:D15"/>
    <mergeCell ref="B16:D16"/>
    <mergeCell ref="B25:E25"/>
    <mergeCell ref="B18:D18"/>
    <mergeCell ref="B17:D17"/>
    <mergeCell ref="B19:D19"/>
    <mergeCell ref="B12:D12"/>
    <mergeCell ref="B2:D2"/>
    <mergeCell ref="E2:G2"/>
    <mergeCell ref="B9:D9"/>
    <mergeCell ref="B10:D10"/>
    <mergeCell ref="B11:D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topLeftCell="A10" workbookViewId="0">
      <selection activeCell="Q30" sqref="Q30"/>
    </sheetView>
  </sheetViews>
  <sheetFormatPr defaultRowHeight="14.5" x14ac:dyDescent="0.35"/>
  <sheetData>
    <row r="1" spans="1:1" x14ac:dyDescent="0.35">
      <c r="A1" t="s">
        <v>47</v>
      </c>
    </row>
    <row r="2" spans="1:1" x14ac:dyDescent="0.35">
      <c r="A2" t="s">
        <v>49</v>
      </c>
    </row>
    <row r="3" spans="1:1" x14ac:dyDescent="0.35">
      <c r="A3" s="16" t="s">
        <v>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Ex1</vt:lpstr>
      <vt:lpstr>Ex2</vt:lpstr>
      <vt:lpstr>Ex3</vt:lpstr>
      <vt:lpstr>Post Hoc</vt:lpstr>
      <vt:lpstr>AB</vt:lpstr>
      <vt:lpstr>AC</vt:lpstr>
      <vt:lpstr>ACCELLS</vt:lpstr>
      <vt:lpstr>data</vt:lpstr>
      <vt:lpstr>data2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</dc:creator>
  <cp:lastModifiedBy>I Scott MacKenzie</cp:lastModifiedBy>
  <dcterms:created xsi:type="dcterms:W3CDTF">2012-05-24T12:33:02Z</dcterms:created>
  <dcterms:modified xsi:type="dcterms:W3CDTF">2023-10-16T15:23:30Z</dcterms:modified>
</cp:coreProperties>
</file>