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2D09AC2A-ED70-4436-8AFE-3B18981B5D89}" xr6:coauthVersionLast="47" xr6:coauthVersionMax="47" xr10:uidLastSave="{00000000-0000-0000-0000-000000000000}"/>
  <bookViews>
    <workbookView xWindow="-110" yWindow="-110" windowWidth="34620" windowHeight="13900" xr2:uid="{20133D22-1BC0-45A1-9A53-06170682E8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1" l="1"/>
  <c r="Q24" i="1" l="1"/>
  <c r="S28" i="1" l="1"/>
  <c r="T28" i="1" s="1"/>
  <c r="S29" i="1"/>
  <c r="T29" i="1" s="1"/>
  <c r="S30" i="1"/>
  <c r="T30" i="1" s="1"/>
  <c r="S31" i="1"/>
  <c r="T31" i="1" s="1"/>
  <c r="S32" i="1"/>
  <c r="T32" i="1" s="1"/>
  <c r="S27" i="1"/>
  <c r="T27" i="1" s="1"/>
  <c r="R32" i="1"/>
  <c r="R31" i="1"/>
  <c r="R30" i="1"/>
  <c r="R29" i="1"/>
  <c r="R28" i="1"/>
  <c r="R27" i="1"/>
  <c r="N6" i="1" l="1"/>
  <c r="N31" i="1" s="1"/>
  <c r="H5" i="1"/>
  <c r="I5" i="1"/>
  <c r="J5" i="1"/>
  <c r="K5" i="1"/>
  <c r="H6" i="1"/>
  <c r="I6" i="1"/>
  <c r="J6" i="1"/>
  <c r="K6" i="1"/>
  <c r="H7" i="1"/>
  <c r="I7" i="1"/>
  <c r="J7" i="1"/>
  <c r="K7" i="1"/>
  <c r="H8" i="1"/>
  <c r="I8" i="1"/>
  <c r="J8" i="1"/>
  <c r="K8" i="1"/>
  <c r="H9" i="1"/>
  <c r="I9" i="1"/>
  <c r="J9" i="1"/>
  <c r="K9" i="1"/>
  <c r="H10" i="1"/>
  <c r="I10" i="1"/>
  <c r="J10" i="1"/>
  <c r="K10" i="1"/>
  <c r="H11" i="1"/>
  <c r="I11" i="1"/>
  <c r="J11" i="1"/>
  <c r="J28" i="1" s="1"/>
  <c r="K11" i="1"/>
  <c r="I4" i="1"/>
  <c r="J4" i="1"/>
  <c r="K4" i="1"/>
  <c r="N5" i="1"/>
  <c r="Q20" i="1" s="1"/>
  <c r="N4" i="1"/>
  <c r="Q19" i="1" s="1"/>
  <c r="Q21" i="1" s="1"/>
  <c r="H4" i="1"/>
  <c r="K22" i="1" l="1"/>
  <c r="H21" i="1"/>
  <c r="K23" i="1"/>
  <c r="K27" i="1"/>
  <c r="K26" i="1"/>
  <c r="J27" i="1"/>
  <c r="K25" i="1"/>
  <c r="K28" i="1"/>
  <c r="K24" i="1"/>
  <c r="J24" i="1"/>
  <c r="I26" i="1"/>
  <c r="J21" i="1"/>
  <c r="I24" i="1"/>
  <c r="I25" i="1"/>
  <c r="H24" i="1"/>
  <c r="M24" i="1" s="1"/>
  <c r="N24" i="1" s="1"/>
  <c r="H25" i="1"/>
  <c r="H26" i="1"/>
  <c r="J12" i="1"/>
  <c r="J13" i="1" s="1"/>
  <c r="J26" i="1"/>
  <c r="I22" i="1"/>
  <c r="H22" i="1"/>
  <c r="J25" i="1"/>
  <c r="I21" i="1"/>
  <c r="I28" i="1"/>
  <c r="I27" i="1"/>
  <c r="I23" i="1"/>
  <c r="J22" i="1"/>
  <c r="K21" i="1"/>
  <c r="H28" i="1"/>
  <c r="H27" i="1"/>
  <c r="H23" i="1"/>
  <c r="J23" i="1"/>
  <c r="I12" i="1"/>
  <c r="I13" i="1" s="1"/>
  <c r="H12" i="1"/>
  <c r="H13" i="1" s="1"/>
  <c r="K12" i="1"/>
  <c r="K13" i="1" s="1"/>
  <c r="M21" i="1" l="1"/>
  <c r="N21" i="1" s="1"/>
  <c r="N19" i="1"/>
  <c r="M22" i="1"/>
  <c r="N22" i="1" s="1"/>
  <c r="M28" i="1"/>
  <c r="N28" i="1" s="1"/>
  <c r="N18" i="1"/>
  <c r="M26" i="1"/>
  <c r="N26" i="1" s="1"/>
  <c r="M23" i="1"/>
  <c r="N23" i="1" s="1"/>
  <c r="M25" i="1"/>
  <c r="N25" i="1" s="1"/>
  <c r="M27" i="1"/>
  <c r="N27" i="1" s="1"/>
  <c r="L13" i="1"/>
  <c r="N7" i="1" s="1"/>
  <c r="N3" i="1"/>
  <c r="N29" i="1" l="1"/>
  <c r="N30" i="1" s="1"/>
  <c r="N32" i="1" s="1"/>
  <c r="N33" i="1" s="1"/>
  <c r="N8" i="1"/>
</calcChain>
</file>

<file path=xl/sharedStrings.xml><?xml version="1.0" encoding="utf-8"?>
<sst xmlns="http://schemas.openxmlformats.org/spreadsheetml/2006/main" count="58" uniqueCount="41">
  <si>
    <t xml:space="preserve">R </t>
  </si>
  <si>
    <t>R^2</t>
  </si>
  <si>
    <t>k</t>
  </si>
  <si>
    <t>n</t>
  </si>
  <si>
    <t>Q</t>
  </si>
  <si>
    <t>df</t>
  </si>
  <si>
    <t>p</t>
  </si>
  <si>
    <t>C1</t>
  </si>
  <si>
    <t>C2</t>
  </si>
  <si>
    <t>C3</t>
  </si>
  <si>
    <t>A</t>
  </si>
  <si>
    <t>B</t>
  </si>
  <si>
    <t>C</t>
  </si>
  <si>
    <t>D</t>
  </si>
  <si>
    <t>Participant</t>
  </si>
  <si>
    <t>C4</t>
  </si>
  <si>
    <t>Search Interface</t>
  </si>
  <si>
    <t>Ranks</t>
  </si>
  <si>
    <t>file: friedman-ex1.txt</t>
  </si>
  <si>
    <t>t</t>
  </si>
  <si>
    <t>t^3-t</t>
  </si>
  <si>
    <t xml:space="preserve">n </t>
  </si>
  <si>
    <t>sum</t>
  </si>
  <si>
    <t>Q'</t>
  </si>
  <si>
    <t>p'</t>
  </si>
  <si>
    <t>Correction for Ties</t>
  </si>
  <si>
    <t>count occurences</t>
  </si>
  <si>
    <t>Pairwise Comparisons</t>
  </si>
  <si>
    <t>z_adj</t>
  </si>
  <si>
    <t>CD</t>
  </si>
  <si>
    <t xml:space="preserve">c </t>
  </si>
  <si>
    <t>(number of comparisons)</t>
  </si>
  <si>
    <t>alpha</t>
  </si>
  <si>
    <t>(non-directional, FW_alpha=.05)</t>
  </si>
  <si>
    <t>(Sheskin, Equation 25.5)</t>
  </si>
  <si>
    <t>c1</t>
  </si>
  <si>
    <t>c2</t>
  </si>
  <si>
    <t>diff.</t>
  </si>
  <si>
    <t>sig.</t>
  </si>
  <si>
    <t xml:space="preserve">C </t>
  </si>
  <si>
    <t>crit. diff.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</si>
</sst>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4" borderId="0" xfId="0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1</xdr:row>
      <xdr:rowOff>38100</xdr:rowOff>
    </xdr:from>
    <xdr:to>
      <xdr:col>29</xdr:col>
      <xdr:colOff>19050</xdr:colOff>
      <xdr:row>14</xdr:row>
      <xdr:rowOff>31750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E5D61B-9636-4B79-9C3C-F5E4E9500598}"/>
            </a:ext>
          </a:extLst>
        </xdr:cNvPr>
        <xdr:cNvSpPr txBox="1"/>
      </xdr:nvSpPr>
      <xdr:spPr>
        <a:xfrm>
          <a:off x="6635750" y="222250"/>
          <a:ext cx="8464550" cy="23876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Friedman test for the data in Figure 6.41 in HCI_ERP_2e.  The result is the same as reported in Figure 6.42.  The correction for ties and post hoc comparisons follow the procedure in the Sheskin reference (p. 1095-1102).</a:t>
          </a:r>
        </a:p>
        <a:p>
          <a:endParaRPr lang="en-US" sz="1800" baseline="0"/>
        </a:p>
        <a:p>
          <a:r>
            <a:rPr lang="en-US" sz="1800" baseline="0"/>
            <a:t>References:</a:t>
          </a:r>
        </a:p>
        <a:p>
          <a:r>
            <a:rPr lang="en-US" sz="1200" b="1">
              <a:latin typeface="Courier New" panose="02070309020205020404" pitchFamily="49" charset="0"/>
              <a:cs typeface="Courier New" panose="02070309020205020404" pitchFamily="49" charset="0"/>
            </a:rPr>
            <a:t>https://real-statistics.com/anova-repeated-measures/friedman-test/</a:t>
          </a:r>
        </a:p>
        <a:p>
          <a:endParaRPr lang="en-US" sz="1200" b="1"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1200" b="1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D. Sheskin. </a:t>
          </a:r>
          <a:r>
            <a:rPr lang="en-US" sz="1400" b="0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Handbook of parametric and nonparametric statistical procedures</a:t>
          </a:r>
          <a:r>
            <a:rPr lang="en-US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. CRC</a:t>
          </a:r>
        </a:p>
        <a:p>
          <a:r>
            <a:rPr lang="en-US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Press, Boca Raton, FL, 5th ed. Edition, 2011. doi: 10.1201/9781420036268.</a:t>
          </a:r>
        </a:p>
        <a:p>
          <a:endParaRPr lang="en-US" sz="14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B275-A017-4163-999A-0C31735B3F9A}">
  <dimension ref="B2:T33"/>
  <sheetViews>
    <sheetView tabSelected="1" workbookViewId="0"/>
  </sheetViews>
  <sheetFormatPr defaultRowHeight="14.5" x14ac:dyDescent="0.35"/>
  <cols>
    <col min="1" max="1" width="3.1796875" style="1" customWidth="1"/>
    <col min="2" max="2" width="10" style="1" customWidth="1"/>
    <col min="3" max="6" width="5.7265625" style="1" customWidth="1"/>
    <col min="7" max="7" width="5.453125" style="1" customWidth="1"/>
    <col min="8" max="12" width="6.7265625" style="1" customWidth="1"/>
    <col min="13" max="13" width="10.6328125" style="1" customWidth="1"/>
    <col min="14" max="14" width="6.7265625" style="1" customWidth="1"/>
    <col min="15" max="15" width="8.7265625" style="1"/>
    <col min="16" max="16" width="7.90625" style="1" customWidth="1"/>
    <col min="17" max="17" width="8.36328125" style="1" customWidth="1"/>
    <col min="18" max="18" width="6.08984375" style="1" customWidth="1"/>
    <col min="19" max="19" width="7.36328125" style="1" customWidth="1"/>
    <col min="20" max="20" width="5" style="1" customWidth="1"/>
    <col min="21" max="16384" width="8.7265625" style="1"/>
  </cols>
  <sheetData>
    <row r="2" spans="2:14" x14ac:dyDescent="0.35">
      <c r="B2" s="10" t="s">
        <v>14</v>
      </c>
      <c r="C2" s="9" t="s">
        <v>16</v>
      </c>
      <c r="D2" s="9"/>
      <c r="E2" s="9"/>
      <c r="F2" s="9"/>
      <c r="H2" s="11" t="s">
        <v>17</v>
      </c>
      <c r="I2" s="11"/>
      <c r="J2" s="11"/>
      <c r="K2" s="11"/>
    </row>
    <row r="3" spans="2:14" x14ac:dyDescent="0.35">
      <c r="B3" s="10"/>
      <c r="C3" s="4" t="s">
        <v>10</v>
      </c>
      <c r="D3" s="4" t="s">
        <v>11</v>
      </c>
      <c r="E3" s="4" t="s">
        <v>12</v>
      </c>
      <c r="F3" s="4" t="s">
        <v>13</v>
      </c>
      <c r="H3" s="1" t="s">
        <v>7</v>
      </c>
      <c r="I3" s="1" t="s">
        <v>8</v>
      </c>
      <c r="J3" s="1" t="s">
        <v>9</v>
      </c>
      <c r="K3" s="1" t="s">
        <v>15</v>
      </c>
      <c r="M3" s="1" t="s">
        <v>1</v>
      </c>
      <c r="N3" s="1">
        <f>SUM(H13:K13)</f>
        <v>1713</v>
      </c>
    </row>
    <row r="4" spans="2:14" x14ac:dyDescent="0.35">
      <c r="B4" s="4">
        <v>1</v>
      </c>
      <c r="C4" s="4">
        <v>66</v>
      </c>
      <c r="D4" s="4">
        <v>80</v>
      </c>
      <c r="E4" s="4">
        <v>67</v>
      </c>
      <c r="F4" s="4">
        <v>73</v>
      </c>
      <c r="H4" s="1">
        <f t="shared" ref="H4:K11" si="0">_xlfn.RANK.AVG(C4,$C4:$F4,1)</f>
        <v>1</v>
      </c>
      <c r="I4" s="1">
        <f t="shared" si="0"/>
        <v>4</v>
      </c>
      <c r="J4" s="1">
        <f t="shared" si="0"/>
        <v>2</v>
      </c>
      <c r="K4" s="1">
        <f t="shared" si="0"/>
        <v>3</v>
      </c>
      <c r="M4" s="1" t="s">
        <v>2</v>
      </c>
      <c r="N4" s="1">
        <f>COUNTA(H3:K3)</f>
        <v>4</v>
      </c>
    </row>
    <row r="5" spans="2:14" x14ac:dyDescent="0.35">
      <c r="B5" s="4">
        <v>2</v>
      </c>
      <c r="C5" s="4">
        <v>79</v>
      </c>
      <c r="D5" s="4">
        <v>64</v>
      </c>
      <c r="E5" s="4">
        <v>61</v>
      </c>
      <c r="F5" s="4">
        <v>66</v>
      </c>
      <c r="H5" s="1">
        <f t="shared" si="0"/>
        <v>4</v>
      </c>
      <c r="I5" s="1">
        <f t="shared" si="0"/>
        <v>2</v>
      </c>
      <c r="J5" s="1">
        <f t="shared" si="0"/>
        <v>1</v>
      </c>
      <c r="K5" s="1">
        <f t="shared" si="0"/>
        <v>3</v>
      </c>
      <c r="M5" s="1" t="s">
        <v>3</v>
      </c>
      <c r="N5" s="1">
        <f>COUNT(C4:C11)</f>
        <v>8</v>
      </c>
    </row>
    <row r="6" spans="2:14" x14ac:dyDescent="0.35">
      <c r="B6" s="4">
        <v>3</v>
      </c>
      <c r="C6" s="4">
        <v>67</v>
      </c>
      <c r="D6" s="4">
        <v>58</v>
      </c>
      <c r="E6" s="4">
        <v>61</v>
      </c>
      <c r="F6" s="4">
        <v>67</v>
      </c>
      <c r="H6" s="1">
        <f t="shared" si="0"/>
        <v>3.5</v>
      </c>
      <c r="I6" s="1">
        <f t="shared" si="0"/>
        <v>1</v>
      </c>
      <c r="J6" s="1">
        <f t="shared" si="0"/>
        <v>2</v>
      </c>
      <c r="K6" s="1">
        <f t="shared" si="0"/>
        <v>3.5</v>
      </c>
      <c r="M6" s="1" t="s">
        <v>5</v>
      </c>
      <c r="N6" s="1">
        <f>COUNTA(H3:K3)-1</f>
        <v>3</v>
      </c>
    </row>
    <row r="7" spans="2:14" x14ac:dyDescent="0.35">
      <c r="B7" s="4">
        <v>4</v>
      </c>
      <c r="C7" s="4">
        <v>71</v>
      </c>
      <c r="D7" s="4">
        <v>73</v>
      </c>
      <c r="E7" s="4">
        <v>54</v>
      </c>
      <c r="F7" s="4">
        <v>75</v>
      </c>
      <c r="H7" s="1">
        <f t="shared" si="0"/>
        <v>2</v>
      </c>
      <c r="I7" s="1">
        <f t="shared" si="0"/>
        <v>3</v>
      </c>
      <c r="J7" s="1">
        <f t="shared" si="0"/>
        <v>1</v>
      </c>
      <c r="K7" s="1">
        <f t="shared" si="0"/>
        <v>4</v>
      </c>
      <c r="M7" s="2" t="s">
        <v>4</v>
      </c>
      <c r="N7" s="2">
        <f>12/(N5*N4*(N4+1))*L13-3*N5*(N4+1)</f>
        <v>8.4749999999999943</v>
      </c>
    </row>
    <row r="8" spans="2:14" x14ac:dyDescent="0.35">
      <c r="B8" s="4">
        <v>5</v>
      </c>
      <c r="C8" s="4">
        <v>72</v>
      </c>
      <c r="D8" s="4">
        <v>66</v>
      </c>
      <c r="E8" s="4">
        <v>59</v>
      </c>
      <c r="F8" s="4">
        <v>78</v>
      </c>
      <c r="H8" s="1">
        <f t="shared" si="0"/>
        <v>3</v>
      </c>
      <c r="I8" s="1">
        <f t="shared" si="0"/>
        <v>2</v>
      </c>
      <c r="J8" s="1">
        <f t="shared" si="0"/>
        <v>1</v>
      </c>
      <c r="K8" s="1">
        <f t="shared" si="0"/>
        <v>4</v>
      </c>
      <c r="M8" s="2" t="s">
        <v>6</v>
      </c>
      <c r="N8" s="3">
        <f>_xlfn.CHISQ.DIST.RT(N7,N6)</f>
        <v>3.7150180760489093E-2</v>
      </c>
    </row>
    <row r="9" spans="2:14" x14ac:dyDescent="0.35">
      <c r="B9" s="4">
        <v>6</v>
      </c>
      <c r="C9" s="4">
        <v>68</v>
      </c>
      <c r="D9" s="4">
        <v>67</v>
      </c>
      <c r="E9" s="4">
        <v>57</v>
      </c>
      <c r="F9" s="4">
        <v>69</v>
      </c>
      <c r="H9" s="1">
        <f t="shared" si="0"/>
        <v>3</v>
      </c>
      <c r="I9" s="1">
        <f t="shared" si="0"/>
        <v>2</v>
      </c>
      <c r="J9" s="1">
        <f t="shared" si="0"/>
        <v>1</v>
      </c>
      <c r="K9" s="1">
        <f t="shared" si="0"/>
        <v>4</v>
      </c>
    </row>
    <row r="10" spans="2:14" x14ac:dyDescent="0.35">
      <c r="B10" s="4">
        <v>7</v>
      </c>
      <c r="C10" s="4">
        <v>71</v>
      </c>
      <c r="D10" s="4">
        <v>68</v>
      </c>
      <c r="E10" s="4">
        <v>59</v>
      </c>
      <c r="F10" s="4">
        <v>64</v>
      </c>
      <c r="H10" s="1">
        <f t="shared" si="0"/>
        <v>4</v>
      </c>
      <c r="I10" s="1">
        <f t="shared" si="0"/>
        <v>3</v>
      </c>
      <c r="J10" s="1">
        <f t="shared" si="0"/>
        <v>1</v>
      </c>
      <c r="K10" s="1">
        <f t="shared" si="0"/>
        <v>2</v>
      </c>
    </row>
    <row r="11" spans="2:14" x14ac:dyDescent="0.35">
      <c r="B11" s="4">
        <v>8</v>
      </c>
      <c r="C11" s="4">
        <v>74</v>
      </c>
      <c r="D11" s="4">
        <v>69</v>
      </c>
      <c r="E11" s="4">
        <v>69</v>
      </c>
      <c r="F11" s="4">
        <v>66</v>
      </c>
      <c r="H11" s="1">
        <f t="shared" si="0"/>
        <v>4</v>
      </c>
      <c r="I11" s="1">
        <f t="shared" si="0"/>
        <v>2.5</v>
      </c>
      <c r="J11" s="1">
        <f t="shared" si="0"/>
        <v>2.5</v>
      </c>
      <c r="K11" s="1">
        <f t="shared" si="0"/>
        <v>1</v>
      </c>
    </row>
    <row r="12" spans="2:14" x14ac:dyDescent="0.35">
      <c r="B12" s="5" t="s">
        <v>18</v>
      </c>
      <c r="G12" s="1" t="s">
        <v>0</v>
      </c>
      <c r="H12" s="1">
        <f>SUM(H4:H11)</f>
        <v>24.5</v>
      </c>
      <c r="I12" s="1">
        <f>SUM(I4:I11)</f>
        <v>19.5</v>
      </c>
      <c r="J12" s="1">
        <f>SUM(J4:J11)</f>
        <v>11.5</v>
      </c>
      <c r="K12" s="1">
        <f>SUM(K4:K11)</f>
        <v>24.5</v>
      </c>
    </row>
    <row r="13" spans="2:14" x14ac:dyDescent="0.35">
      <c r="G13" s="1" t="s">
        <v>1</v>
      </c>
      <c r="H13" s="1">
        <f>H12*H12</f>
        <v>600.25</v>
      </c>
      <c r="I13" s="1">
        <f t="shared" ref="I13:K13" si="1">I12*I12</f>
        <v>380.25</v>
      </c>
      <c r="J13" s="1">
        <f t="shared" si="1"/>
        <v>132.25</v>
      </c>
      <c r="K13" s="1">
        <f t="shared" si="1"/>
        <v>600.25</v>
      </c>
      <c r="L13" s="1">
        <f>SUM(H13:K13)</f>
        <v>1713</v>
      </c>
    </row>
    <row r="17" spans="8:20" x14ac:dyDescent="0.35">
      <c r="H17" s="12" t="s">
        <v>25</v>
      </c>
      <c r="I17" s="12"/>
      <c r="J17" s="12"/>
      <c r="K17" s="12"/>
      <c r="L17" s="12"/>
      <c r="M17" s="12"/>
      <c r="N17" s="12"/>
      <c r="P17" s="12" t="s">
        <v>27</v>
      </c>
      <c r="Q17" s="12"/>
      <c r="R17" s="12"/>
      <c r="S17" s="12"/>
      <c r="T17" s="12"/>
    </row>
    <row r="18" spans="8:20" x14ac:dyDescent="0.35">
      <c r="H18" s="8"/>
      <c r="I18" s="8"/>
      <c r="J18" s="8"/>
      <c r="K18" s="8"/>
      <c r="M18" s="1" t="s">
        <v>21</v>
      </c>
      <c r="N18" s="1">
        <f>COUNTA(H21:H28)</f>
        <v>8</v>
      </c>
    </row>
    <row r="19" spans="8:20" x14ac:dyDescent="0.35">
      <c r="M19" s="1" t="s">
        <v>2</v>
      </c>
      <c r="N19" s="1">
        <f>COUNTA(H21:K21)</f>
        <v>4</v>
      </c>
      <c r="P19" s="1" t="s">
        <v>2</v>
      </c>
      <c r="Q19" s="1">
        <f>N4</f>
        <v>4</v>
      </c>
    </row>
    <row r="20" spans="8:20" x14ac:dyDescent="0.35">
      <c r="H20" s="11" t="s">
        <v>26</v>
      </c>
      <c r="I20" s="11"/>
      <c r="J20" s="11"/>
      <c r="K20" s="11"/>
      <c r="M20" s="1" t="s">
        <v>19</v>
      </c>
      <c r="N20" s="1" t="s">
        <v>20</v>
      </c>
      <c r="P20" s="1" t="s">
        <v>3</v>
      </c>
      <c r="Q20" s="1">
        <f>N5</f>
        <v>8</v>
      </c>
    </row>
    <row r="21" spans="8:20" x14ac:dyDescent="0.35">
      <c r="H21" s="6">
        <f>COUNTIF($H4:$K4,H4)</f>
        <v>1</v>
      </c>
      <c r="I21" s="6">
        <f>COUNTIF($H4:$K4,I4)</f>
        <v>1</v>
      </c>
      <c r="J21" s="6">
        <f>COUNTIF($H4:$K4,J4)</f>
        <v>1</v>
      </c>
      <c r="K21" s="6">
        <f>COUNTIF($H4:$K4,K4)</f>
        <v>1</v>
      </c>
      <c r="M21" s="1">
        <f>SUM(H21:K21)-COUNTA(H21:K21)</f>
        <v>0</v>
      </c>
      <c r="N21" s="1">
        <f>POWER(M21,3)-M21</f>
        <v>0</v>
      </c>
      <c r="P21" s="1" t="s">
        <v>30</v>
      </c>
      <c r="Q21" s="1">
        <f>Q19*(Q19-1)/2</f>
        <v>6</v>
      </c>
      <c r="R21" s="5" t="s">
        <v>31</v>
      </c>
    </row>
    <row r="22" spans="8:20" x14ac:dyDescent="0.35">
      <c r="H22" s="6">
        <f>COUNTIF($H5:$K5,H5)</f>
        <v>1</v>
      </c>
      <c r="I22" s="6">
        <f>COUNTIF($H5:$K5,I5)</f>
        <v>1</v>
      </c>
      <c r="J22" s="6">
        <f>COUNTIF($H5:$K5,J5)</f>
        <v>1</v>
      </c>
      <c r="K22" s="6">
        <f>COUNTIF($H5:$K5,K5)</f>
        <v>1</v>
      </c>
      <c r="M22" s="1">
        <f>SUM(H22:K22)-COUNTA(H22:K22)</f>
        <v>0</v>
      </c>
      <c r="N22" s="1">
        <f t="shared" ref="N22:N28" si="2">POWER(M22,3)-M22</f>
        <v>0</v>
      </c>
      <c r="P22" s="1" t="s">
        <v>32</v>
      </c>
      <c r="Q22" s="1">
        <v>0.05</v>
      </c>
    </row>
    <row r="23" spans="8:20" x14ac:dyDescent="0.35">
      <c r="H23" s="6">
        <f>COUNTIF($H6:$K6,H6)</f>
        <v>2</v>
      </c>
      <c r="I23" s="6">
        <f>COUNTIF($H6:$K6,I6)</f>
        <v>1</v>
      </c>
      <c r="J23" s="6">
        <f>COUNTIF($H6:$K6,J6)</f>
        <v>1</v>
      </c>
      <c r="K23" s="6">
        <f>COUNTIF($H6:$K6,K6)</f>
        <v>2</v>
      </c>
      <c r="M23" s="1">
        <f>SUM(H23:K23)-COUNTA(H23:K23)</f>
        <v>2</v>
      </c>
      <c r="N23" s="1">
        <f t="shared" si="2"/>
        <v>6</v>
      </c>
      <c r="P23" s="1" t="s">
        <v>28</v>
      </c>
      <c r="Q23" s="13">
        <f>ABS(_xlfn.NORM.INV(Q22/(1*Q21),0,1))</f>
        <v>2.3939797998185091</v>
      </c>
      <c r="R23" s="5" t="s">
        <v>33</v>
      </c>
    </row>
    <row r="24" spans="8:20" x14ac:dyDescent="0.35">
      <c r="H24" s="6">
        <f>COUNTIF($H7:$K7,H7)</f>
        <v>1</v>
      </c>
      <c r="I24" s="6">
        <f>COUNTIF($H7:$K7,I7)</f>
        <v>1</v>
      </c>
      <c r="J24" s="6">
        <f>COUNTIF($H7:$K7,J7)</f>
        <v>1</v>
      </c>
      <c r="K24" s="6">
        <f>COUNTIF($H7:$K7,K7)</f>
        <v>1</v>
      </c>
      <c r="M24" s="1">
        <f>SUM(H24:K24)-COUNTA(H24:K24)</f>
        <v>0</v>
      </c>
      <c r="N24" s="1">
        <f t="shared" si="2"/>
        <v>0</v>
      </c>
      <c r="P24" s="1" t="s">
        <v>40</v>
      </c>
      <c r="Q24" s="13">
        <f>Q23*SQRT(Q20*Q19*(Q19+1)/6)</f>
        <v>12.362458527805401</v>
      </c>
      <c r="R24" s="5" t="s">
        <v>34</v>
      </c>
    </row>
    <row r="25" spans="8:20" x14ac:dyDescent="0.35">
      <c r="H25" s="6">
        <f>COUNTIF($H8:$K8,H8)</f>
        <v>1</v>
      </c>
      <c r="I25" s="6">
        <f>COUNTIF($H8:$K8,I8)</f>
        <v>1</v>
      </c>
      <c r="J25" s="6">
        <f>COUNTIF($H8:$K8,J8)</f>
        <v>1</v>
      </c>
      <c r="K25" s="6">
        <f>COUNTIF($H8:$K8,K8)</f>
        <v>1</v>
      </c>
      <c r="M25" s="1">
        <f>SUM(H25:K25)-COUNTA(H25:K25)</f>
        <v>0</v>
      </c>
      <c r="N25" s="1">
        <f t="shared" si="2"/>
        <v>0</v>
      </c>
    </row>
    <row r="26" spans="8:20" x14ac:dyDescent="0.35">
      <c r="H26" s="6">
        <f>COUNTIF($H9:$K9,H9)</f>
        <v>1</v>
      </c>
      <c r="I26" s="6">
        <f>COUNTIF($H9:$K9,I9)</f>
        <v>1</v>
      </c>
      <c r="J26" s="6">
        <f>COUNTIF($H9:$K9,J9)</f>
        <v>1</v>
      </c>
      <c r="K26" s="6">
        <f>COUNTIF($H9:$K9,K9)</f>
        <v>1</v>
      </c>
      <c r="M26" s="1">
        <f>SUM(H26:K26)-COUNTA(H26:K26)</f>
        <v>0</v>
      </c>
      <c r="N26" s="1">
        <f t="shared" si="2"/>
        <v>0</v>
      </c>
      <c r="P26" s="1" t="s">
        <v>35</v>
      </c>
      <c r="Q26" s="1" t="s">
        <v>36</v>
      </c>
      <c r="R26" s="1" t="s">
        <v>37</v>
      </c>
      <c r="S26" s="1" t="s">
        <v>29</v>
      </c>
      <c r="T26" s="1" t="s">
        <v>38</v>
      </c>
    </row>
    <row r="27" spans="8:20" x14ac:dyDescent="0.35">
      <c r="H27" s="6">
        <f>COUNTIF($H10:$K10,H10)</f>
        <v>1</v>
      </c>
      <c r="I27" s="6">
        <f>COUNTIF($H10:$K10,I10)</f>
        <v>1</v>
      </c>
      <c r="J27" s="6">
        <f>COUNTIF($H10:$K10,J10)</f>
        <v>1</v>
      </c>
      <c r="K27" s="6">
        <f>COUNTIF($H10:$K10,K10)</f>
        <v>1</v>
      </c>
      <c r="M27" s="1">
        <f>SUM(H27:K27)-COUNTA(H27:K27)</f>
        <v>0</v>
      </c>
      <c r="N27" s="1">
        <f t="shared" si="2"/>
        <v>0</v>
      </c>
      <c r="P27" s="2" t="s">
        <v>10</v>
      </c>
      <c r="Q27" s="2" t="s">
        <v>11</v>
      </c>
      <c r="R27" s="14">
        <f>ABS(H12-I12)</f>
        <v>5</v>
      </c>
      <c r="S27" s="7">
        <f>Q$24</f>
        <v>12.362458527805401</v>
      </c>
      <c r="T27" s="2" t="str">
        <f>IF(R27&gt;S27,"*","")</f>
        <v/>
      </c>
    </row>
    <row r="28" spans="8:20" x14ac:dyDescent="0.35">
      <c r="H28" s="6">
        <f>COUNTIF($H11:$K11,H11)</f>
        <v>1</v>
      </c>
      <c r="I28" s="6">
        <f>COUNTIF($H11:$K11,I11)</f>
        <v>2</v>
      </c>
      <c r="J28" s="6">
        <f>COUNTIF($H11:$K11,J11)</f>
        <v>2</v>
      </c>
      <c r="K28" s="6">
        <f>COUNTIF($H11:$K11,K11)</f>
        <v>1</v>
      </c>
      <c r="M28" s="1">
        <f>SUM(H28:K28)-COUNTA(H28:K28)</f>
        <v>2</v>
      </c>
      <c r="N28" s="1">
        <f t="shared" si="2"/>
        <v>6</v>
      </c>
      <c r="P28" s="2" t="s">
        <v>10</v>
      </c>
      <c r="Q28" s="2" t="s">
        <v>39</v>
      </c>
      <c r="R28" s="14">
        <f>ABS(H12-J12)</f>
        <v>13</v>
      </c>
      <c r="S28" s="7">
        <f t="shared" ref="S28:S32" si="3">Q$24</f>
        <v>12.362458527805401</v>
      </c>
      <c r="T28" s="2" t="str">
        <f t="shared" ref="T28:T32" si="4">IF(R28&gt;S28,"*","")</f>
        <v>*</v>
      </c>
    </row>
    <row r="29" spans="8:20" x14ac:dyDescent="0.35">
      <c r="M29" s="1" t="s">
        <v>22</v>
      </c>
      <c r="N29" s="1">
        <f>SUM(N21:N28)</f>
        <v>12</v>
      </c>
      <c r="P29" s="2" t="s">
        <v>10</v>
      </c>
      <c r="Q29" s="2" t="s">
        <v>13</v>
      </c>
      <c r="R29" s="14">
        <f>ABS(H12-K12)</f>
        <v>0</v>
      </c>
      <c r="S29" s="7">
        <f t="shared" si="3"/>
        <v>12.362458527805401</v>
      </c>
      <c r="T29" s="2" t="str">
        <f t="shared" si="4"/>
        <v/>
      </c>
    </row>
    <row r="30" spans="8:20" x14ac:dyDescent="0.35">
      <c r="M30" s="1" t="s">
        <v>12</v>
      </c>
      <c r="N30" s="1">
        <f>1-N29/(N18*(POWER(N19,3)-N19))</f>
        <v>0.97499999999999998</v>
      </c>
      <c r="P30" s="2" t="s">
        <v>11</v>
      </c>
      <c r="Q30" s="2" t="s">
        <v>12</v>
      </c>
      <c r="R30" s="14">
        <f>ABS(I12-J12)</f>
        <v>8</v>
      </c>
      <c r="S30" s="7">
        <f t="shared" si="3"/>
        <v>12.362458527805401</v>
      </c>
      <c r="T30" s="2" t="str">
        <f t="shared" si="4"/>
        <v/>
      </c>
    </row>
    <row r="31" spans="8:20" x14ac:dyDescent="0.35">
      <c r="M31" s="1" t="s">
        <v>5</v>
      </c>
      <c r="N31" s="1">
        <f>N6</f>
        <v>3</v>
      </c>
      <c r="P31" s="2" t="s">
        <v>11</v>
      </c>
      <c r="Q31" s="2" t="s">
        <v>13</v>
      </c>
      <c r="R31" s="14">
        <f>ABS(I12-K12)</f>
        <v>5</v>
      </c>
      <c r="S31" s="7">
        <f t="shared" si="3"/>
        <v>12.362458527805401</v>
      </c>
      <c r="T31" s="2" t="str">
        <f t="shared" si="4"/>
        <v/>
      </c>
    </row>
    <row r="32" spans="8:20" x14ac:dyDescent="0.35">
      <c r="M32" s="2" t="s">
        <v>23</v>
      </c>
      <c r="N32" s="7">
        <f>N7/N30</f>
        <v>8.6923076923076863</v>
      </c>
      <c r="P32" s="2" t="s">
        <v>39</v>
      </c>
      <c r="Q32" s="2" t="s">
        <v>13</v>
      </c>
      <c r="R32" s="14">
        <f>ABS(J12-K12)</f>
        <v>13</v>
      </c>
      <c r="S32" s="7">
        <f t="shared" si="3"/>
        <v>12.362458527805401</v>
      </c>
      <c r="T32" s="2" t="str">
        <f t="shared" si="4"/>
        <v>*</v>
      </c>
    </row>
    <row r="33" spans="13:14" x14ac:dyDescent="0.35">
      <c r="M33" s="2" t="s">
        <v>24</v>
      </c>
      <c r="N33" s="3">
        <f>_xlfn.CHISQ.DIST.RT(N32,N31)</f>
        <v>3.3674295338181087E-2</v>
      </c>
    </row>
  </sheetData>
  <mergeCells count="6">
    <mergeCell ref="P17:T17"/>
    <mergeCell ref="C2:F2"/>
    <mergeCell ref="B2:B3"/>
    <mergeCell ref="H2:K2"/>
    <mergeCell ref="H20:K20"/>
    <mergeCell ref="H17:N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Scott MacKenzie</dc:creator>
  <cp:lastModifiedBy>I Scott MacKenzie</cp:lastModifiedBy>
  <dcterms:created xsi:type="dcterms:W3CDTF">2023-10-12T16:32:30Z</dcterms:created>
  <dcterms:modified xsi:type="dcterms:W3CDTF">2023-10-16T15:08:54Z</dcterms:modified>
</cp:coreProperties>
</file>