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8594034D-2BFE-44B6-AF06-B2C541B73A40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Sheet1" sheetId="2" r:id="rId1"/>
  </sheets>
  <definedNames>
    <definedName name="LookupTable">Sheet1!$N$4:$O$50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N5" i="2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C22" i="2"/>
  <c r="C21" i="2"/>
  <c r="J4" i="2" l="1"/>
  <c r="J13" i="2"/>
  <c r="R24" i="2" s="1"/>
  <c r="J8" i="2"/>
  <c r="L16" i="2"/>
  <c r="J11" i="2"/>
  <c r="J10" i="2"/>
  <c r="J9" i="2"/>
  <c r="J3" i="2"/>
  <c r="J12" i="2"/>
  <c r="J7" i="2"/>
  <c r="J6" i="2"/>
  <c r="J5" i="2"/>
  <c r="H4" i="2"/>
  <c r="H3" i="2"/>
  <c r="H12" i="2"/>
  <c r="H13" i="2"/>
  <c r="H6" i="2"/>
  <c r="H7" i="2"/>
  <c r="H9" i="2"/>
  <c r="H10" i="2"/>
  <c r="H8" i="2"/>
  <c r="H11" i="2"/>
  <c r="H5" i="2"/>
  <c r="R23" i="2" l="1"/>
  <c r="R22" i="2"/>
  <c r="R15" i="2"/>
  <c r="R14" i="2"/>
  <c r="R28" i="2" s="1"/>
  <c r="I3" i="2"/>
  <c r="L3" i="2" s="1"/>
  <c r="Q4" i="2"/>
  <c r="R9" i="2"/>
  <c r="R8" i="2"/>
  <c r="R11" i="2"/>
  <c r="R10" i="2"/>
  <c r="R13" i="2"/>
  <c r="R12" i="2"/>
  <c r="R4" i="2"/>
  <c r="R5" i="2"/>
  <c r="R17" i="2"/>
  <c r="R16" i="2"/>
  <c r="R19" i="2"/>
  <c r="R18" i="2"/>
  <c r="R20" i="2"/>
  <c r="R21" i="2"/>
  <c r="R7" i="2"/>
  <c r="R6" i="2"/>
  <c r="I9" i="2"/>
  <c r="L9" i="2" s="1"/>
  <c r="Q15" i="2"/>
  <c r="Q16" i="2" s="1"/>
  <c r="I7" i="2"/>
  <c r="L7" i="2" s="1"/>
  <c r="Q11" i="2"/>
  <c r="Q12" i="2" s="1"/>
  <c r="I6" i="2"/>
  <c r="L6" i="2" s="1"/>
  <c r="Q9" i="2"/>
  <c r="Q10" i="2" s="1"/>
  <c r="I13" i="2"/>
  <c r="Q23" i="2"/>
  <c r="Q24" i="2" s="1"/>
  <c r="I12" i="2"/>
  <c r="Q21" i="2"/>
  <c r="Q22" i="2" s="1"/>
  <c r="I4" i="2"/>
  <c r="Q5" i="2"/>
  <c r="Q6" i="2" s="1"/>
  <c r="I11" i="2"/>
  <c r="L11" i="2" s="1"/>
  <c r="Q19" i="2"/>
  <c r="Q20" i="2" s="1"/>
  <c r="I8" i="2"/>
  <c r="Q13" i="2"/>
  <c r="Q28" i="2" s="1"/>
  <c r="I10" i="2"/>
  <c r="Q17" i="2"/>
  <c r="Q18" i="2" s="1"/>
  <c r="I5" i="2"/>
  <c r="L5" i="2" s="1"/>
  <c r="Q7" i="2"/>
  <c r="Q8" i="2" s="1"/>
  <c r="K6" i="2"/>
  <c r="K9" i="2"/>
  <c r="K12" i="2" l="1"/>
  <c r="L12" i="2"/>
  <c r="K13" i="2"/>
  <c r="L13" i="2"/>
  <c r="K7" i="2"/>
  <c r="K10" i="2"/>
  <c r="L10" i="2"/>
  <c r="K8" i="2"/>
  <c r="L8" i="2"/>
  <c r="K4" i="2"/>
  <c r="L4" i="2"/>
  <c r="Q14" i="2"/>
  <c r="Q29" i="2" s="1"/>
  <c r="R29" i="2" s="1"/>
  <c r="K5" i="2"/>
  <c r="K3" i="2"/>
  <c r="K11" i="2"/>
  <c r="L15" i="2"/>
  <c r="L1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tc={32ABA822-F34F-4E38-9EB5-74CDFDD31480}</author>
    <author>tc={5B944949-8393-4AED-B805-00A817C1AA3D}</author>
  </authors>
  <commentList>
    <comment ref="G2" authorId="0" shapeId="0" xr:uid="{32ABA822-F34F-4E38-9EB5-74CDFDD3148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Unique values, sorted
</t>
      </text>
    </comment>
    <comment ref="K15" authorId="1" shapeId="0" xr:uid="{5B944949-8393-4AED-B805-00A817C1AA3D}">
      <text>
        <t>[Threaded comment]
Your version of Excel allows you to read this threaded comment; however, any edits to it will get removed if the file is opened in a newer version of Excel. Learn more: https://go.microsoft.com/fwlink/?linkid=870924
Comment:
    M is the largest of the values in the M1 or M2 columns</t>
      </text>
    </comment>
  </commentList>
</comments>
</file>

<file path=xl/sharedStrings.xml><?xml version="1.0" encoding="utf-8"?>
<sst xmlns="http://schemas.openxmlformats.org/spreadsheetml/2006/main" count="25" uniqueCount="23">
  <si>
    <t>file: lilliefors-ex1.txt</t>
  </si>
  <si>
    <t>Mean</t>
  </si>
  <si>
    <t>SD</t>
  </si>
  <si>
    <t>A(X)</t>
  </si>
  <si>
    <t>M</t>
  </si>
  <si>
    <t>n</t>
  </si>
  <si>
    <t>CV</t>
  </si>
  <si>
    <t>hypothesis?</t>
  </si>
  <si>
    <t>Lilliefors Critical Values</t>
  </si>
  <si>
    <t>51+</t>
  </si>
  <si>
    <t>See text box below</t>
  </si>
  <si>
    <t>idx</t>
  </si>
  <si>
    <t>OCF</t>
  </si>
  <si>
    <t>x1</t>
  </si>
  <si>
    <t>y1</t>
  </si>
  <si>
    <t>Test Statistic Arrow</t>
  </si>
  <si>
    <t>x</t>
  </si>
  <si>
    <t>y</t>
  </si>
  <si>
    <t>M1</t>
  </si>
  <si>
    <t>ECF(y)</t>
  </si>
  <si>
    <t>ECF(x)</t>
  </si>
  <si>
    <t>y-upper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</si>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</sst>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/>
    <xf numFmtId="166" fontId="0" fillId="0" borderId="0" xfId="0" applyNumberFormat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Lilliefors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2421847663387893"/>
          <c:w val="0.81530686789151363"/>
          <c:h val="0.73578830284592356"/>
        </c:manualLayout>
      </c:layout>
      <c:scatterChart>
        <c:scatterStyle val="lineMarker"/>
        <c:varyColors val="0"/>
        <c:ser>
          <c:idx val="0"/>
          <c:order val="0"/>
          <c:tx>
            <c:v>Observed (stairstep)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Sheet1!$Q$4:$Q$24</c:f>
              <c:numCache>
                <c:formatCode>0.0000</c:formatCode>
                <c:ptCount val="21"/>
                <c:pt idx="0">
                  <c:v>-1.8957782345527161</c:v>
                </c:pt>
                <c:pt idx="1">
                  <c:v>-1.2864209448750574</c:v>
                </c:pt>
                <c:pt idx="2">
                  <c:v>-1.2864209448750574</c:v>
                </c:pt>
                <c:pt idx="3">
                  <c:v>-0.67706365519739897</c:v>
                </c:pt>
                <c:pt idx="4">
                  <c:v>-0.67706365519739897</c:v>
                </c:pt>
                <c:pt idx="5">
                  <c:v>-0.47394455863817941</c:v>
                </c:pt>
                <c:pt idx="6">
                  <c:v>-0.47394455863817941</c:v>
                </c:pt>
                <c:pt idx="7">
                  <c:v>-0.27082546207895986</c:v>
                </c:pt>
                <c:pt idx="8">
                  <c:v>-0.27082546207895986</c:v>
                </c:pt>
                <c:pt idx="9">
                  <c:v>-6.7706365519740325E-2</c:v>
                </c:pt>
                <c:pt idx="10">
                  <c:v>-6.7706365519740325E-2</c:v>
                </c:pt>
                <c:pt idx="11">
                  <c:v>0.33853182759869876</c:v>
                </c:pt>
                <c:pt idx="12">
                  <c:v>0.33853182759869876</c:v>
                </c:pt>
                <c:pt idx="13">
                  <c:v>0.54165092415791827</c:v>
                </c:pt>
                <c:pt idx="14">
                  <c:v>0.54165092415791827</c:v>
                </c:pt>
                <c:pt idx="15">
                  <c:v>1.3541273103947964</c:v>
                </c:pt>
                <c:pt idx="16">
                  <c:v>1.3541273103947964</c:v>
                </c:pt>
                <c:pt idx="17">
                  <c:v>1.5572464069540159</c:v>
                </c:pt>
                <c:pt idx="18">
                  <c:v>1.5572464069540159</c:v>
                </c:pt>
                <c:pt idx="19">
                  <c:v>1.7603655035132355</c:v>
                </c:pt>
                <c:pt idx="20">
                  <c:v>1.7603655035132355</c:v>
                </c:pt>
              </c:numCache>
            </c:numRef>
          </c:xVal>
          <c:yVal>
            <c:numRef>
              <c:f>Sheet1!$R$4:$R$24</c:f>
              <c:numCache>
                <c:formatCode>0.0000</c:formatCode>
                <c:ptCount val="21"/>
                <c:pt idx="0">
                  <c:v>6.6666666666666666E-2</c:v>
                </c:pt>
                <c:pt idx="1">
                  <c:v>6.6666666666666666E-2</c:v>
                </c:pt>
                <c:pt idx="2">
                  <c:v>0.13333333333333333</c:v>
                </c:pt>
                <c:pt idx="3">
                  <c:v>0.13333333333333333</c:v>
                </c:pt>
                <c:pt idx="4">
                  <c:v>0.2</c:v>
                </c:pt>
                <c:pt idx="5">
                  <c:v>0.2</c:v>
                </c:pt>
                <c:pt idx="6">
                  <c:v>0.26666666666666666</c:v>
                </c:pt>
                <c:pt idx="7">
                  <c:v>0.26666666666666666</c:v>
                </c:pt>
                <c:pt idx="8">
                  <c:v>0.53333333333333333</c:v>
                </c:pt>
                <c:pt idx="9">
                  <c:v>0.53333333333333333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0.73333333333333328</c:v>
                </c:pt>
                <c:pt idx="13">
                  <c:v>0.73333333333333328</c:v>
                </c:pt>
                <c:pt idx="14">
                  <c:v>0.8</c:v>
                </c:pt>
                <c:pt idx="15">
                  <c:v>0.8</c:v>
                </c:pt>
                <c:pt idx="16">
                  <c:v>0.8666666666666667</c:v>
                </c:pt>
                <c:pt idx="17">
                  <c:v>0.8666666666666667</c:v>
                </c:pt>
                <c:pt idx="18">
                  <c:v>0.93333333333333335</c:v>
                </c:pt>
                <c:pt idx="19">
                  <c:v>0.93333333333333335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48-4699-90BE-C4BDEE34FB13}"/>
            </c:ext>
          </c:extLst>
        </c:ser>
        <c:ser>
          <c:idx val="1"/>
          <c:order val="1"/>
          <c:tx>
            <c:v>Expected (smooth line)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Sheet1!$H$3:$H$13</c:f>
              <c:numCache>
                <c:formatCode>0.0000</c:formatCode>
                <c:ptCount val="11"/>
                <c:pt idx="0">
                  <c:v>-1.8957782345527161</c:v>
                </c:pt>
                <c:pt idx="1">
                  <c:v>-1.2864209448750574</c:v>
                </c:pt>
                <c:pt idx="2">
                  <c:v>-0.67706365519739897</c:v>
                </c:pt>
                <c:pt idx="3">
                  <c:v>-0.47394455863817941</c:v>
                </c:pt>
                <c:pt idx="4">
                  <c:v>-0.27082546207895986</c:v>
                </c:pt>
                <c:pt idx="5">
                  <c:v>-6.7706365519740325E-2</c:v>
                </c:pt>
                <c:pt idx="6">
                  <c:v>0.33853182759869876</c:v>
                </c:pt>
                <c:pt idx="7">
                  <c:v>0.54165092415791827</c:v>
                </c:pt>
                <c:pt idx="8">
                  <c:v>1.3541273103947964</c:v>
                </c:pt>
                <c:pt idx="9">
                  <c:v>1.5572464069540159</c:v>
                </c:pt>
                <c:pt idx="10">
                  <c:v>1.7603655035132355</c:v>
                </c:pt>
              </c:numCache>
            </c:numRef>
          </c:xVal>
          <c:yVal>
            <c:numRef>
              <c:f>Sheet1!$I$3:$I$13</c:f>
              <c:numCache>
                <c:formatCode>0.0000</c:formatCode>
                <c:ptCount val="11"/>
                <c:pt idx="0">
                  <c:v>2.8994687560398916E-2</c:v>
                </c:pt>
                <c:pt idx="1">
                  <c:v>9.9148096279593548E-2</c:v>
                </c:pt>
                <c:pt idx="2">
                  <c:v>0.24918278377158082</c:v>
                </c:pt>
                <c:pt idx="3">
                  <c:v>0.31776972157414302</c:v>
                </c:pt>
                <c:pt idx="4">
                  <c:v>0.39326263777938342</c:v>
                </c:pt>
                <c:pt idx="5">
                  <c:v>0.47300969099501639</c:v>
                </c:pt>
                <c:pt idx="6">
                  <c:v>0.63251877676434887</c:v>
                </c:pt>
                <c:pt idx="7">
                  <c:v>0.70597049821882718</c:v>
                </c:pt>
                <c:pt idx="8">
                  <c:v>0.91215211773123928</c:v>
                </c:pt>
                <c:pt idx="9">
                  <c:v>0.94029400290718335</c:v>
                </c:pt>
                <c:pt idx="10">
                  <c:v>0.96082707280541046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48-4699-90BE-C4BDEE34FB13}"/>
            </c:ext>
          </c:extLst>
        </c:ser>
        <c:ser>
          <c:idx val="2"/>
          <c:order val="2"/>
          <c:tx>
            <c:v>Test Statistic</c:v>
          </c:tx>
          <c:spPr>
            <a:ln w="28575" cap="rnd">
              <a:solidFill>
                <a:schemeClr val="tx1"/>
              </a:solidFill>
              <a:round/>
              <a:headEnd type="triangle"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1750" cap="rnd">
                <a:solidFill>
                  <a:schemeClr val="tx1"/>
                </a:solidFill>
                <a:round/>
                <a:headEnd type="none"/>
                <a:tailEnd type="stealth"/>
              </a:ln>
              <a:effectLst/>
            </c:spPr>
            <c:extLst>
              <c:ext xmlns:c16="http://schemas.microsoft.com/office/drawing/2014/chart" uri="{C3380CC4-5D6E-409C-BE32-E72D297353CC}">
                <c16:uniqueId val="{00000000-9F6E-4CF6-AB49-3ADDA0024C18}"/>
              </c:ext>
            </c:extLst>
          </c:dPt>
          <c:xVal>
            <c:numRef>
              <c:f>Sheet1!$Q$28:$Q$29</c:f>
              <c:numCache>
                <c:formatCode>0.0000</c:formatCode>
                <c:ptCount val="2"/>
                <c:pt idx="0">
                  <c:v>-6.7706365519740325E-2</c:v>
                </c:pt>
                <c:pt idx="1">
                  <c:v>-6.7706365519740325E-2</c:v>
                </c:pt>
              </c:numCache>
            </c:numRef>
          </c:xVal>
          <c:yVal>
            <c:numRef>
              <c:f>Sheet1!$R$28:$R$29</c:f>
              <c:numCache>
                <c:formatCode>0.0000</c:formatCode>
                <c:ptCount val="2"/>
                <c:pt idx="0">
                  <c:v>0.66666666666666663</c:v>
                </c:pt>
                <c:pt idx="1">
                  <c:v>0.47300969099501639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48-4699-90BE-C4BDEE34F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538464"/>
        <c:axId val="1121454160"/>
      </c:scatterChart>
      <c:valAx>
        <c:axId val="1075538464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454160"/>
        <c:crosses val="autoZero"/>
        <c:crossBetween val="midCat"/>
      </c:valAx>
      <c:valAx>
        <c:axId val="112145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Probability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538464"/>
        <c:crossesAt val="-2.5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4213119388318274"/>
          <c:y val="0.6654113860861377"/>
          <c:w val="0.27927401256516715"/>
          <c:h val="0.15223941398190077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120650</xdr:colOff>
      <xdr:row>51</xdr:row>
      <xdr:rowOff>107950</xdr:rowOff>
    </xdr:from>
    <xdr:to>
      <xdr:col>18</xdr:col>
      <xdr:colOff>412750</xdr:colOff>
      <xdr:row>57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F75B9F3-0407-28D4-EF58-221932213678}"/>
            </a:ext>
          </a:extLst>
        </xdr:cNvPr>
        <xdr:cNvSpPr txBox="1"/>
      </xdr:nvSpPr>
      <xdr:spPr>
        <a:xfrm>
          <a:off x="8782050" y="9499600"/>
          <a:ext cx="3511550" cy="11239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n &gt; 50,</a:t>
          </a:r>
          <a:r>
            <a:rPr lang="en-US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0.895 / fN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</a:t>
          </a:r>
        </a:p>
        <a:p>
          <a:pPr algn="l"/>
          <a:r>
            <a:rPr lang="en-US" sz="16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fN = ((0.83 + n) / SQRT(n)) - 0.01</a:t>
          </a:r>
        </a:p>
        <a:p>
          <a:pPr algn="ctr"/>
          <a:endParaRPr lang="en-US" sz="1600"/>
        </a:p>
      </xdr:txBody>
    </xdr:sp>
    <xdr:clientData/>
  </xdr:twoCellAnchor>
  <xdr:twoCellAnchor>
    <xdr:from>
      <xdr:col>3</xdr:col>
      <xdr:colOff>171450</xdr:colOff>
      <xdr:row>18</xdr:row>
      <xdr:rowOff>76200</xdr:rowOff>
    </xdr:from>
    <xdr:to>
      <xdr:col>12</xdr:col>
      <xdr:colOff>533400</xdr:colOff>
      <xdr:row>38</xdr:row>
      <xdr:rowOff>37353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B62BBCD-6E12-458B-8F2C-9E19CC2FF6A8}"/>
            </a:ext>
          </a:extLst>
        </xdr:cNvPr>
        <xdr:cNvSpPr txBox="1"/>
      </xdr:nvSpPr>
      <xdr:spPr>
        <a:xfrm>
          <a:off x="1673038" y="3437965"/>
          <a:ext cx="6936068" cy="369644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Lilliefors test for the data in Figure 6.29 in HCI_ERP_2e.  The result is the same as reported in the same figure.</a:t>
          </a:r>
        </a:p>
        <a:p>
          <a:endParaRPr lang="en-US" sz="1800" baseline="0"/>
        </a:p>
        <a:p>
          <a:r>
            <a:rPr lang="en-US" sz="1800" baseline="0"/>
            <a:t>Reference:</a:t>
          </a:r>
        </a:p>
        <a:p>
          <a:r>
            <a:rPr lang="en-US" sz="1200" baseline="0"/>
            <a:t>D. Sheskin. Handbook of parametric and nonparametric statistical procedures. CRC</a:t>
          </a:r>
        </a:p>
        <a:p>
          <a:r>
            <a:rPr lang="en-US" sz="1200" baseline="0"/>
            <a:t>Press, Boca Raton, FL, 5th ed. Edition, 2011. doi: 10.1201/9781420036268. (pp. 270-272)</a:t>
          </a:r>
        </a:p>
        <a:p>
          <a:endParaRPr lang="en-US" sz="1800" baseline="0"/>
        </a:p>
        <a:p>
          <a:r>
            <a:rPr lang="en-US" sz="1800" baseline="0"/>
            <a:t>Source for data in the Lilliefors critical value lookup table:</a:t>
          </a:r>
        </a:p>
        <a:p>
          <a:r>
            <a:rPr lang="en-US" sz="1200" baseline="0"/>
            <a:t>Abdi, H. and Molin, P., Lilliefors test for normality, in Encyclopedia of Measurement and Statistics, (N. J. Salkind, Ed.). Thousand Oaks, CA: Sage, 2007, 540-544.</a:t>
          </a:r>
        </a:p>
        <a:p>
          <a:endParaRPr lang="en-US" sz="1200" baseline="0"/>
        </a:p>
        <a:p>
          <a:r>
            <a:rPr lang="en-US" sz="1800" baseline="0"/>
            <a:t>Available online at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https://www.real-statistics.com/statistics-tables/lilliefors-test-table/</a:t>
          </a:r>
        </a:p>
        <a:p>
          <a:endParaRPr lang="en-US" sz="1800" baseline="0"/>
        </a:p>
      </xdr:txBody>
    </xdr:sp>
    <xdr:clientData/>
  </xdr:twoCellAnchor>
  <xdr:twoCellAnchor>
    <xdr:from>
      <xdr:col>18</xdr:col>
      <xdr:colOff>193675</xdr:colOff>
      <xdr:row>1</xdr:row>
      <xdr:rowOff>114300</xdr:rowOff>
    </xdr:from>
    <xdr:to>
      <xdr:col>26</xdr:col>
      <xdr:colOff>493059</xdr:colOff>
      <xdr:row>19</xdr:row>
      <xdr:rowOff>44824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B58F4A-ACB6-023F-6C60-D189F74B1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 Scott MacKenzie" id="{B2A1811C-E8D1-47DF-8467-807487F9D29A}" userId="S::mack@yorku.ca::cda3b9cb-d0c6-45b2-9ffb-17a4576f02d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" dT="2023-10-13T11:36:15.70" personId="{B2A1811C-E8D1-47DF-8467-807487F9D29A}" id="{32ABA822-F34F-4E38-9EB5-74CDFDD31480}">
    <text xml:space="preserve">Unique values, sorted
</text>
  </threadedComment>
  <threadedComment ref="K15" dT="2023-10-14T11:28:15.47" personId="{B2A1811C-E8D1-47DF-8467-807487F9D29A}" id="{5B944949-8393-4AED-B805-00A817C1AA3D}">
    <text>M is the largest of the values in the M1 or M2 columns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2DAE8-9ED4-45B9-BCBF-6C009A7D4A69}">
  <dimension ref="A1:T51"/>
  <sheetViews>
    <sheetView tabSelected="1" zoomScaleNormal="100" workbookViewId="0"/>
  </sheetViews>
  <sheetFormatPr defaultRowHeight="14.5" x14ac:dyDescent="0.35"/>
  <cols>
    <col min="1" max="1" width="3.90625" customWidth="1"/>
    <col min="10" max="10" width="12.26953125" customWidth="1"/>
    <col min="11" max="11" width="14.90625" customWidth="1"/>
    <col min="12" max="12" width="14.36328125" customWidth="1"/>
    <col min="14" max="14" width="8.7265625" style="1"/>
    <col min="15" max="15" width="11.1796875" style="1" customWidth="1"/>
  </cols>
  <sheetData>
    <row r="1" spans="1:20" x14ac:dyDescent="0.35">
      <c r="A1" s="1"/>
      <c r="E1" s="1"/>
      <c r="F1" s="1"/>
      <c r="G1" s="1"/>
      <c r="H1" s="1"/>
      <c r="I1" s="1"/>
      <c r="J1" s="1"/>
      <c r="K1" s="1"/>
      <c r="L1" s="1"/>
      <c r="M1" s="1"/>
    </row>
    <row r="2" spans="1:20" x14ac:dyDescent="0.35">
      <c r="A2" s="1"/>
      <c r="B2" s="1"/>
      <c r="C2" s="1"/>
      <c r="D2" s="1"/>
      <c r="E2" s="1"/>
      <c r="F2" s="1" t="s">
        <v>11</v>
      </c>
      <c r="G2" s="1" t="s">
        <v>3</v>
      </c>
      <c r="H2" s="1" t="s">
        <v>20</v>
      </c>
      <c r="I2" s="1" t="s">
        <v>19</v>
      </c>
      <c r="J2" s="1" t="s">
        <v>21</v>
      </c>
      <c r="K2" s="1" t="s">
        <v>18</v>
      </c>
      <c r="L2" s="1" t="s">
        <v>22</v>
      </c>
      <c r="M2" s="1"/>
      <c r="N2" s="10" t="s">
        <v>8</v>
      </c>
      <c r="O2" s="10"/>
      <c r="Q2" s="10" t="s">
        <v>12</v>
      </c>
      <c r="R2" s="10"/>
      <c r="S2" s="10"/>
      <c r="T2" s="10"/>
    </row>
    <row r="3" spans="1:20" x14ac:dyDescent="0.35">
      <c r="A3" s="1"/>
      <c r="B3" s="1">
        <v>1</v>
      </c>
      <c r="C3" s="2">
        <v>33</v>
      </c>
      <c r="D3" s="1">
        <v>25</v>
      </c>
      <c r="E3" s="1"/>
      <c r="F3" s="1">
        <v>1</v>
      </c>
      <c r="G3" s="1">
        <v>25</v>
      </c>
      <c r="H3" s="4">
        <f t="shared" ref="H3:H13" si="0">(G3-C$21)/C$22</f>
        <v>-1.8957782345527161</v>
      </c>
      <c r="I3" s="4">
        <f>NORMDIST(H3,0,1,TRUE)</f>
        <v>2.8994687560398916E-2</v>
      </c>
      <c r="J3" s="4">
        <f t="shared" ref="J3:J13" si="1">F3/C$20</f>
        <v>6.6666666666666666E-2</v>
      </c>
      <c r="K3" s="8">
        <f>ABS(J3-I3)</f>
        <v>3.7671979106267753E-2</v>
      </c>
      <c r="L3" s="8">
        <f>ABS(0-I3)</f>
        <v>2.8994687560398916E-2</v>
      </c>
      <c r="M3" s="1"/>
      <c r="N3" s="1" t="s">
        <v>5</v>
      </c>
      <c r="O3" s="1" t="s">
        <v>6</v>
      </c>
      <c r="Q3" s="1" t="s">
        <v>13</v>
      </c>
      <c r="R3" s="1" t="s">
        <v>14</v>
      </c>
      <c r="S3" s="1"/>
      <c r="T3" s="1"/>
    </row>
    <row r="4" spans="1:20" x14ac:dyDescent="0.35">
      <c r="A4" s="1"/>
      <c r="B4" s="1">
        <v>2</v>
      </c>
      <c r="C4" s="2">
        <v>28</v>
      </c>
      <c r="D4" s="1">
        <v>28</v>
      </c>
      <c r="E4" s="1"/>
      <c r="F4" s="1">
        <v>2</v>
      </c>
      <c r="G4" s="1">
        <v>28</v>
      </c>
      <c r="H4" s="4">
        <f t="shared" si="0"/>
        <v>-1.2864209448750574</v>
      </c>
      <c r="I4" s="4">
        <f t="shared" ref="I4:I13" si="2">NORMDIST(H4,0,1,TRUE)</f>
        <v>9.9148096279593548E-2</v>
      </c>
      <c r="J4" s="4">
        <f t="shared" si="1"/>
        <v>0.13333333333333333</v>
      </c>
      <c r="K4" s="8">
        <f>ABS(J4-I4)</f>
        <v>3.4185237053739784E-2</v>
      </c>
      <c r="L4" s="8">
        <f>I4-J3</f>
        <v>3.2481429612926882E-2</v>
      </c>
      <c r="M4" s="1"/>
      <c r="N4" s="1">
        <v>4</v>
      </c>
      <c r="O4" s="1">
        <v>0.37540000000000001</v>
      </c>
      <c r="Q4" s="7">
        <f>H3</f>
        <v>-1.8957782345527161</v>
      </c>
      <c r="R4" s="7">
        <f>J3</f>
        <v>6.6666666666666666E-2</v>
      </c>
    </row>
    <row r="5" spans="1:20" x14ac:dyDescent="0.35">
      <c r="A5" s="1"/>
      <c r="B5" s="1">
        <v>3</v>
      </c>
      <c r="C5" s="2">
        <v>31</v>
      </c>
      <c r="D5" s="1">
        <v>31</v>
      </c>
      <c r="E5" s="1"/>
      <c r="F5" s="1">
        <v>3</v>
      </c>
      <c r="G5" s="1">
        <v>31</v>
      </c>
      <c r="H5" s="4">
        <f t="shared" si="0"/>
        <v>-0.67706365519739897</v>
      </c>
      <c r="I5" s="4">
        <f t="shared" si="2"/>
        <v>0.24918278377158082</v>
      </c>
      <c r="J5" s="4">
        <f t="shared" si="1"/>
        <v>0.2</v>
      </c>
      <c r="K5" s="8">
        <f t="shared" ref="K5:K13" si="3">ABS(J5-I5)</f>
        <v>4.9182783771580807E-2</v>
      </c>
      <c r="L5" s="8">
        <f t="shared" ref="L5:L13" si="4">I5-J4</f>
        <v>0.11584945043824749</v>
      </c>
      <c r="M5" s="1"/>
      <c r="N5" s="1">
        <f>1+N4</f>
        <v>5</v>
      </c>
      <c r="O5" s="1">
        <v>0.3427</v>
      </c>
      <c r="Q5" s="7">
        <f>H4</f>
        <v>-1.2864209448750574</v>
      </c>
      <c r="R5" s="7">
        <f>J3</f>
        <v>6.6666666666666666E-2</v>
      </c>
    </row>
    <row r="6" spans="1:20" x14ac:dyDescent="0.35">
      <c r="A6" s="1"/>
      <c r="B6" s="1">
        <v>4</v>
      </c>
      <c r="C6" s="2">
        <v>33</v>
      </c>
      <c r="D6" s="1">
        <v>32</v>
      </c>
      <c r="E6" s="1"/>
      <c r="F6" s="1">
        <v>4</v>
      </c>
      <c r="G6" s="1">
        <v>32</v>
      </c>
      <c r="H6" s="4">
        <f t="shared" si="0"/>
        <v>-0.47394455863817941</v>
      </c>
      <c r="I6" s="4">
        <f t="shared" si="2"/>
        <v>0.31776972157414302</v>
      </c>
      <c r="J6" s="4">
        <f t="shared" si="1"/>
        <v>0.26666666666666666</v>
      </c>
      <c r="K6" s="8">
        <f t="shared" si="3"/>
        <v>5.1103054907476353E-2</v>
      </c>
      <c r="L6" s="8">
        <f t="shared" si="4"/>
        <v>0.117769721574143</v>
      </c>
      <c r="M6" s="1"/>
      <c r="N6" s="1">
        <f t="shared" ref="N6:N50" si="5">1+N5</f>
        <v>6</v>
      </c>
      <c r="O6" s="1">
        <v>0.32450000000000001</v>
      </c>
      <c r="Q6" s="7">
        <f>Q5</f>
        <v>-1.2864209448750574</v>
      </c>
      <c r="R6" s="7">
        <f>J4</f>
        <v>0.13333333333333333</v>
      </c>
    </row>
    <row r="7" spans="1:20" x14ac:dyDescent="0.35">
      <c r="A7" s="1"/>
      <c r="B7" s="1">
        <v>5</v>
      </c>
      <c r="C7" s="2">
        <v>33</v>
      </c>
      <c r="D7" s="1">
        <v>33</v>
      </c>
      <c r="E7" s="1"/>
      <c r="F7" s="1">
        <v>8</v>
      </c>
      <c r="G7" s="1">
        <v>33</v>
      </c>
      <c r="H7" s="4">
        <f t="shared" si="0"/>
        <v>-0.27082546207895986</v>
      </c>
      <c r="I7" s="4">
        <f t="shared" si="2"/>
        <v>0.39326263777938342</v>
      </c>
      <c r="J7" s="4">
        <f t="shared" si="1"/>
        <v>0.53333333333333333</v>
      </c>
      <c r="K7" s="8">
        <f t="shared" si="3"/>
        <v>0.14007069555394991</v>
      </c>
      <c r="L7" s="8">
        <f t="shared" si="4"/>
        <v>0.12659597111271675</v>
      </c>
      <c r="M7" s="1"/>
      <c r="N7" s="1">
        <f t="shared" si="5"/>
        <v>7</v>
      </c>
      <c r="O7" s="1">
        <v>0.30409999999999998</v>
      </c>
      <c r="Q7" s="7">
        <f>H5</f>
        <v>-0.67706365519739897</v>
      </c>
      <c r="R7" s="7">
        <f>J4</f>
        <v>0.13333333333333333</v>
      </c>
    </row>
    <row r="8" spans="1:20" x14ac:dyDescent="0.35">
      <c r="A8" s="1"/>
      <c r="B8" s="1">
        <v>6</v>
      </c>
      <c r="C8" s="2">
        <v>32</v>
      </c>
      <c r="D8" s="1">
        <v>33</v>
      </c>
      <c r="E8" s="1"/>
      <c r="F8" s="1">
        <v>10</v>
      </c>
      <c r="G8" s="1">
        <v>34</v>
      </c>
      <c r="H8" s="4">
        <f t="shared" si="0"/>
        <v>-6.7706365519740325E-2</v>
      </c>
      <c r="I8" s="4">
        <f t="shared" si="2"/>
        <v>0.47300969099501639</v>
      </c>
      <c r="J8" s="4">
        <f t="shared" si="1"/>
        <v>0.66666666666666663</v>
      </c>
      <c r="K8" s="9">
        <f>ABS(J8-I8)</f>
        <v>0.19365697567165024</v>
      </c>
      <c r="L8" s="8">
        <f t="shared" si="4"/>
        <v>-6.0323642338316941E-2</v>
      </c>
      <c r="M8" s="1"/>
      <c r="N8" s="1">
        <f t="shared" si="5"/>
        <v>8</v>
      </c>
      <c r="O8" s="1">
        <v>0.28749999999999998</v>
      </c>
      <c r="Q8" s="7">
        <f>Q7</f>
        <v>-0.67706365519739897</v>
      </c>
      <c r="R8" s="7">
        <f>J5</f>
        <v>0.2</v>
      </c>
    </row>
    <row r="9" spans="1:20" x14ac:dyDescent="0.35">
      <c r="A9" s="1"/>
      <c r="B9" s="1">
        <v>7</v>
      </c>
      <c r="C9" s="2">
        <v>34</v>
      </c>
      <c r="D9" s="1">
        <v>33</v>
      </c>
      <c r="E9" s="1"/>
      <c r="F9" s="1">
        <v>11</v>
      </c>
      <c r="G9" s="1">
        <v>36</v>
      </c>
      <c r="H9" s="4">
        <f t="shared" si="0"/>
        <v>0.33853182759869876</v>
      </c>
      <c r="I9" s="4">
        <f t="shared" si="2"/>
        <v>0.63251877676434887</v>
      </c>
      <c r="J9" s="4">
        <f t="shared" si="1"/>
        <v>0.73333333333333328</v>
      </c>
      <c r="K9" s="8">
        <f t="shared" si="3"/>
        <v>0.10081455656898441</v>
      </c>
      <c r="L9" s="8">
        <f t="shared" si="4"/>
        <v>-3.4147889902317763E-2</v>
      </c>
      <c r="M9" s="1"/>
      <c r="N9" s="1">
        <f t="shared" si="5"/>
        <v>9</v>
      </c>
      <c r="O9" s="1">
        <v>0.27439999999999998</v>
      </c>
      <c r="Q9" s="7">
        <f>H6</f>
        <v>-0.47394455863817941</v>
      </c>
      <c r="R9" s="7">
        <f>J5</f>
        <v>0.2</v>
      </c>
    </row>
    <row r="10" spans="1:20" x14ac:dyDescent="0.35">
      <c r="A10" s="1"/>
      <c r="B10" s="1">
        <v>8</v>
      </c>
      <c r="C10" s="2">
        <v>33</v>
      </c>
      <c r="D10" s="1">
        <v>33</v>
      </c>
      <c r="E10" s="1"/>
      <c r="F10" s="1">
        <v>12</v>
      </c>
      <c r="G10" s="1">
        <v>37</v>
      </c>
      <c r="H10" s="4">
        <f t="shared" si="0"/>
        <v>0.54165092415791827</v>
      </c>
      <c r="I10" s="4">
        <f t="shared" si="2"/>
        <v>0.70597049821882718</v>
      </c>
      <c r="J10" s="4">
        <f t="shared" si="1"/>
        <v>0.8</v>
      </c>
      <c r="K10" s="8">
        <f t="shared" si="3"/>
        <v>9.4029501781172864E-2</v>
      </c>
      <c r="L10" s="8">
        <f t="shared" si="4"/>
        <v>-2.7362835114506101E-2</v>
      </c>
      <c r="M10" s="1"/>
      <c r="N10" s="1">
        <f t="shared" si="5"/>
        <v>10</v>
      </c>
      <c r="O10" s="1">
        <v>0.2616</v>
      </c>
      <c r="Q10" s="7">
        <f>Q9</f>
        <v>-0.47394455863817941</v>
      </c>
      <c r="R10" s="7">
        <f>J6</f>
        <v>0.26666666666666666</v>
      </c>
    </row>
    <row r="11" spans="1:20" x14ac:dyDescent="0.35">
      <c r="A11" s="1"/>
      <c r="B11" s="1">
        <v>9</v>
      </c>
      <c r="C11" s="2">
        <v>41</v>
      </c>
      <c r="D11" s="1">
        <v>34</v>
      </c>
      <c r="E11" s="1"/>
      <c r="F11" s="1">
        <v>13</v>
      </c>
      <c r="G11" s="1">
        <v>41</v>
      </c>
      <c r="H11" s="4">
        <f t="shared" si="0"/>
        <v>1.3541273103947964</v>
      </c>
      <c r="I11" s="4">
        <f t="shared" si="2"/>
        <v>0.91215211773123928</v>
      </c>
      <c r="J11" s="4">
        <f t="shared" si="1"/>
        <v>0.8666666666666667</v>
      </c>
      <c r="K11" s="8">
        <f t="shared" si="3"/>
        <v>4.548545106457258E-2</v>
      </c>
      <c r="L11" s="8">
        <f t="shared" si="4"/>
        <v>0.11215211773123923</v>
      </c>
      <c r="M11" s="1"/>
      <c r="N11" s="1">
        <f t="shared" si="5"/>
        <v>11</v>
      </c>
      <c r="O11" s="1">
        <v>0.25059999999999999</v>
      </c>
      <c r="Q11" s="7">
        <f>H7</f>
        <v>-0.27082546207895986</v>
      </c>
      <c r="R11" s="7">
        <f>J6</f>
        <v>0.26666666666666666</v>
      </c>
    </row>
    <row r="12" spans="1:20" x14ac:dyDescent="0.35">
      <c r="A12" s="1"/>
      <c r="B12" s="1">
        <v>10</v>
      </c>
      <c r="C12" s="2">
        <v>43</v>
      </c>
      <c r="D12" s="1">
        <v>34</v>
      </c>
      <c r="E12" s="1"/>
      <c r="F12" s="1">
        <v>14</v>
      </c>
      <c r="G12" s="1">
        <v>42</v>
      </c>
      <c r="H12" s="4">
        <f t="shared" si="0"/>
        <v>1.5572464069540159</v>
      </c>
      <c r="I12" s="4">
        <f t="shared" si="2"/>
        <v>0.94029400290718335</v>
      </c>
      <c r="J12" s="4">
        <f t="shared" si="1"/>
        <v>0.93333333333333335</v>
      </c>
      <c r="K12" s="8">
        <f t="shared" si="3"/>
        <v>6.960669573849998E-3</v>
      </c>
      <c r="L12" s="8">
        <f t="shared" si="4"/>
        <v>7.362733624051665E-2</v>
      </c>
      <c r="M12" s="1"/>
      <c r="N12" s="1">
        <f t="shared" si="5"/>
        <v>12</v>
      </c>
      <c r="O12" s="1">
        <v>0.24260000000000001</v>
      </c>
      <c r="Q12" s="7">
        <f>Q11</f>
        <v>-0.27082546207895986</v>
      </c>
      <c r="R12" s="7">
        <f>J7</f>
        <v>0.53333333333333333</v>
      </c>
    </row>
    <row r="13" spans="1:20" x14ac:dyDescent="0.35">
      <c r="A13" s="1"/>
      <c r="B13" s="1">
        <v>11</v>
      </c>
      <c r="C13" s="2">
        <v>42</v>
      </c>
      <c r="D13" s="1">
        <v>36</v>
      </c>
      <c r="E13" s="1"/>
      <c r="F13" s="1">
        <v>15</v>
      </c>
      <c r="G13" s="1">
        <v>43</v>
      </c>
      <c r="H13" s="4">
        <f t="shared" si="0"/>
        <v>1.7603655035132355</v>
      </c>
      <c r="I13" s="4">
        <f t="shared" si="2"/>
        <v>0.96082707280541046</v>
      </c>
      <c r="J13" s="4">
        <f t="shared" si="1"/>
        <v>1</v>
      </c>
      <c r="K13" s="8">
        <f t="shared" si="3"/>
        <v>3.9172927194589535E-2</v>
      </c>
      <c r="L13" s="8">
        <f t="shared" si="4"/>
        <v>2.7493739472077117E-2</v>
      </c>
      <c r="M13" s="1"/>
      <c r="N13" s="1">
        <f t="shared" si="5"/>
        <v>13</v>
      </c>
      <c r="O13" s="1">
        <v>0.23369999999999999</v>
      </c>
      <c r="Q13" s="7">
        <f>H8</f>
        <v>-6.7706365519740325E-2</v>
      </c>
      <c r="R13" s="7">
        <f>J7</f>
        <v>0.53333333333333333</v>
      </c>
    </row>
    <row r="14" spans="1:20" x14ac:dyDescent="0.35">
      <c r="A14" s="1"/>
      <c r="B14" s="1">
        <v>12</v>
      </c>
      <c r="C14" s="2">
        <v>34</v>
      </c>
      <c r="D14" s="1">
        <v>37</v>
      </c>
      <c r="E14" s="1"/>
      <c r="F14" s="1"/>
      <c r="G14" s="1"/>
      <c r="H14" s="1"/>
      <c r="I14" s="1"/>
      <c r="J14" s="1"/>
      <c r="K14" s="1"/>
      <c r="L14" s="1"/>
      <c r="M14" s="1"/>
      <c r="N14" s="1">
        <f t="shared" si="5"/>
        <v>14</v>
      </c>
      <c r="O14" s="1">
        <v>0.22570000000000001</v>
      </c>
      <c r="Q14" s="7">
        <f>Q13</f>
        <v>-6.7706365519740325E-2</v>
      </c>
      <c r="R14" s="7">
        <f>J8</f>
        <v>0.66666666666666663</v>
      </c>
    </row>
    <row r="15" spans="1:20" x14ac:dyDescent="0.35">
      <c r="A15" s="1"/>
      <c r="B15" s="1">
        <v>13</v>
      </c>
      <c r="C15" s="2">
        <v>36</v>
      </c>
      <c r="D15" s="1">
        <v>41</v>
      </c>
      <c r="E15" s="1"/>
      <c r="F15" s="1"/>
      <c r="G15" s="1"/>
      <c r="H15" s="1"/>
      <c r="I15" s="1"/>
      <c r="J15" s="1"/>
      <c r="K15" s="5" t="s">
        <v>4</v>
      </c>
      <c r="L15" s="6">
        <f>MAX(K3:L14)</f>
        <v>0.19365697567165024</v>
      </c>
      <c r="M15" s="1"/>
      <c r="N15" s="1">
        <f t="shared" si="5"/>
        <v>15</v>
      </c>
      <c r="O15" s="1">
        <v>0.21959999999999999</v>
      </c>
      <c r="Q15" s="7">
        <f>H9</f>
        <v>0.33853182759869876</v>
      </c>
      <c r="R15" s="7">
        <f>J8</f>
        <v>0.66666666666666663</v>
      </c>
    </row>
    <row r="16" spans="1:20" x14ac:dyDescent="0.35">
      <c r="A16" s="1"/>
      <c r="B16" s="1">
        <v>14</v>
      </c>
      <c r="C16" s="2">
        <v>37</v>
      </c>
      <c r="D16" s="1">
        <v>42</v>
      </c>
      <c r="E16" s="1"/>
      <c r="F16" s="1"/>
      <c r="G16" s="1"/>
      <c r="H16" s="1"/>
      <c r="I16" s="1"/>
      <c r="K16" s="5" t="s">
        <v>6</v>
      </c>
      <c r="L16" s="6">
        <f>VLOOKUP(C20,LookupTable,2,FALSE)</f>
        <v>0.21959999999999999</v>
      </c>
      <c r="M16" s="1"/>
      <c r="N16" s="1">
        <f t="shared" si="5"/>
        <v>16</v>
      </c>
      <c r="O16" s="1">
        <v>0.21279999999999999</v>
      </c>
      <c r="Q16" s="7">
        <f>Q15</f>
        <v>0.33853182759869876</v>
      </c>
      <c r="R16" s="7">
        <f>J9</f>
        <v>0.73333333333333328</v>
      </c>
    </row>
    <row r="17" spans="1:18" x14ac:dyDescent="0.35">
      <c r="A17" s="1"/>
      <c r="B17" s="1">
        <v>15</v>
      </c>
      <c r="C17" s="2">
        <v>25</v>
      </c>
      <c r="D17" s="1">
        <v>43</v>
      </c>
      <c r="E17" s="1"/>
      <c r="F17" s="1"/>
      <c r="G17" s="1"/>
      <c r="H17" s="1"/>
      <c r="I17" s="1"/>
      <c r="K17" s="5" t="s">
        <v>7</v>
      </c>
      <c r="L17" s="5" t="str">
        <f>IF(L15&gt;L16,"REJECTED","NOT_REJECTED")</f>
        <v>NOT_REJECTED</v>
      </c>
      <c r="M17" s="1"/>
      <c r="N17" s="1">
        <f t="shared" si="5"/>
        <v>17</v>
      </c>
      <c r="O17" s="1">
        <v>0.20710000000000001</v>
      </c>
      <c r="Q17" s="7">
        <f>H10</f>
        <v>0.54165092415791827</v>
      </c>
      <c r="R17" s="7">
        <f>J9</f>
        <v>0.73333333333333328</v>
      </c>
    </row>
    <row r="18" spans="1:18" x14ac:dyDescent="0.35">
      <c r="A18" s="1"/>
      <c r="B18" s="1"/>
      <c r="C18" s="3" t="s">
        <v>0</v>
      </c>
      <c r="D18" s="1"/>
      <c r="E18" s="1"/>
      <c r="F18" s="1"/>
      <c r="G18" s="1"/>
      <c r="H18" s="1"/>
      <c r="I18" s="1"/>
      <c r="L18" s="1"/>
      <c r="M18" s="1"/>
      <c r="N18" s="1">
        <f t="shared" si="5"/>
        <v>18</v>
      </c>
      <c r="O18" s="1">
        <v>0.20180000000000001</v>
      </c>
      <c r="Q18" s="7">
        <f>Q17</f>
        <v>0.54165092415791827</v>
      </c>
      <c r="R18" s="7">
        <f>J10</f>
        <v>0.8</v>
      </c>
    </row>
    <row r="19" spans="1:18" x14ac:dyDescent="0.35">
      <c r="A19" s="1"/>
      <c r="B19" s="1"/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  <c r="N19" s="1">
        <f t="shared" si="5"/>
        <v>19</v>
      </c>
      <c r="O19" s="1">
        <v>0.19650000000000001</v>
      </c>
      <c r="Q19" s="7">
        <f>H11</f>
        <v>1.3541273103947964</v>
      </c>
      <c r="R19" s="7">
        <f>J10</f>
        <v>0.8</v>
      </c>
    </row>
    <row r="20" spans="1:18" x14ac:dyDescent="0.35">
      <c r="A20" s="1"/>
      <c r="B20" s="5" t="s">
        <v>5</v>
      </c>
      <c r="C20" s="5">
        <f>COUNTA(C3:C17)</f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>
        <f t="shared" si="5"/>
        <v>20</v>
      </c>
      <c r="O20" s="1">
        <v>0.192</v>
      </c>
      <c r="Q20" s="7">
        <f>Q19</f>
        <v>1.3541273103947964</v>
      </c>
      <c r="R20" s="7">
        <f>J11</f>
        <v>0.8666666666666667</v>
      </c>
    </row>
    <row r="21" spans="1:18" x14ac:dyDescent="0.35">
      <c r="A21" s="1"/>
      <c r="B21" s="5" t="s">
        <v>1</v>
      </c>
      <c r="C21" s="5">
        <f>AVERAGE(C3:C17)</f>
        <v>34.333333333333336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>
        <f t="shared" si="5"/>
        <v>21</v>
      </c>
      <c r="O21" s="1">
        <v>0.18809999999999999</v>
      </c>
      <c r="Q21" s="7">
        <f>H12</f>
        <v>1.5572464069540159</v>
      </c>
      <c r="R21" s="7">
        <f>J11</f>
        <v>0.8666666666666667</v>
      </c>
    </row>
    <row r="22" spans="1:18" x14ac:dyDescent="0.35">
      <c r="A22" s="1"/>
      <c r="B22" s="5" t="s">
        <v>2</v>
      </c>
      <c r="C22" s="5">
        <f>_xlfn.STDEV.S(C3:C17)</f>
        <v>4.9232200070782079</v>
      </c>
      <c r="E22" s="1"/>
      <c r="M22" s="1"/>
      <c r="N22" s="1">
        <f t="shared" si="5"/>
        <v>22</v>
      </c>
      <c r="O22" s="1">
        <v>0.184</v>
      </c>
      <c r="Q22" s="7">
        <f>Q21</f>
        <v>1.5572464069540159</v>
      </c>
      <c r="R22" s="7">
        <f>J12</f>
        <v>0.93333333333333335</v>
      </c>
    </row>
    <row r="23" spans="1:18" x14ac:dyDescent="0.35">
      <c r="N23" s="1">
        <f t="shared" si="5"/>
        <v>23</v>
      </c>
      <c r="O23" s="1">
        <v>0.17979999999999999</v>
      </c>
      <c r="Q23" s="7">
        <f>H13</f>
        <v>1.7603655035132355</v>
      </c>
      <c r="R23" s="7">
        <f>J12</f>
        <v>0.93333333333333335</v>
      </c>
    </row>
    <row r="24" spans="1:18" x14ac:dyDescent="0.35">
      <c r="N24" s="1">
        <f t="shared" si="5"/>
        <v>24</v>
      </c>
      <c r="O24" s="1">
        <v>0.17660000000000001</v>
      </c>
      <c r="Q24" s="7">
        <f>Q23</f>
        <v>1.7603655035132355</v>
      </c>
      <c r="R24" s="7">
        <f>J13</f>
        <v>1</v>
      </c>
    </row>
    <row r="25" spans="1:18" x14ac:dyDescent="0.35">
      <c r="N25" s="1">
        <f t="shared" si="5"/>
        <v>25</v>
      </c>
      <c r="O25" s="1">
        <v>0.1726</v>
      </c>
    </row>
    <row r="26" spans="1:18" x14ac:dyDescent="0.35">
      <c r="N26" s="1">
        <f t="shared" si="5"/>
        <v>26</v>
      </c>
      <c r="O26" s="1">
        <v>0.1699</v>
      </c>
      <c r="Q26" s="10" t="s">
        <v>15</v>
      </c>
      <c r="R26" s="10"/>
    </row>
    <row r="27" spans="1:18" x14ac:dyDescent="0.35">
      <c r="N27" s="1">
        <f t="shared" si="5"/>
        <v>27</v>
      </c>
      <c r="O27" s="1">
        <v>0.16650000000000001</v>
      </c>
      <c r="Q27" s="1" t="s">
        <v>16</v>
      </c>
      <c r="R27" s="1" t="s">
        <v>17</v>
      </c>
    </row>
    <row r="28" spans="1:18" x14ac:dyDescent="0.35">
      <c r="N28" s="1">
        <f t="shared" si="5"/>
        <v>28</v>
      </c>
      <c r="O28" s="1">
        <v>0.1641</v>
      </c>
      <c r="Q28" s="7">
        <f>Q13</f>
        <v>-6.7706365519740325E-2</v>
      </c>
      <c r="R28" s="7">
        <f>R14</f>
        <v>0.66666666666666663</v>
      </c>
    </row>
    <row r="29" spans="1:18" x14ac:dyDescent="0.35">
      <c r="N29" s="1">
        <f t="shared" si="5"/>
        <v>29</v>
      </c>
      <c r="O29" s="1">
        <v>0.16139999999999999</v>
      </c>
      <c r="Q29" s="7">
        <f>Q14</f>
        <v>-6.7706365519740325E-2</v>
      </c>
      <c r="R29" s="7">
        <f>NORMDIST(Q29,0,1,TRUE())</f>
        <v>0.47300969099501639</v>
      </c>
    </row>
    <row r="30" spans="1:18" x14ac:dyDescent="0.35">
      <c r="N30" s="1">
        <f t="shared" si="5"/>
        <v>30</v>
      </c>
      <c r="O30" s="1">
        <v>0.159</v>
      </c>
    </row>
    <row r="31" spans="1:18" x14ac:dyDescent="0.35">
      <c r="N31" s="1">
        <f t="shared" si="5"/>
        <v>31</v>
      </c>
      <c r="O31" s="1">
        <v>0.15590000000000001</v>
      </c>
    </row>
    <row r="32" spans="1:18" x14ac:dyDescent="0.35">
      <c r="N32" s="1">
        <f t="shared" si="5"/>
        <v>32</v>
      </c>
      <c r="O32" s="1">
        <v>0.1542</v>
      </c>
    </row>
    <row r="33" spans="14:15" x14ac:dyDescent="0.35">
      <c r="N33" s="1">
        <f t="shared" si="5"/>
        <v>33</v>
      </c>
      <c r="O33" s="1">
        <v>0.15179999999999999</v>
      </c>
    </row>
    <row r="34" spans="14:15" x14ac:dyDescent="0.35">
      <c r="N34" s="1">
        <f t="shared" si="5"/>
        <v>34</v>
      </c>
      <c r="O34" s="1">
        <v>0.1497</v>
      </c>
    </row>
    <row r="35" spans="14:15" x14ac:dyDescent="0.35">
      <c r="N35" s="1">
        <f t="shared" si="5"/>
        <v>35</v>
      </c>
      <c r="O35" s="1">
        <v>0.14779999999999999</v>
      </c>
    </row>
    <row r="36" spans="14:15" x14ac:dyDescent="0.35">
      <c r="N36" s="1">
        <f t="shared" si="5"/>
        <v>36</v>
      </c>
      <c r="O36" s="1">
        <v>0.1454</v>
      </c>
    </row>
    <row r="37" spans="14:15" x14ac:dyDescent="0.35">
      <c r="N37" s="1">
        <f t="shared" si="5"/>
        <v>37</v>
      </c>
      <c r="O37" s="1">
        <v>0.14360000000000001</v>
      </c>
    </row>
    <row r="38" spans="14:15" x14ac:dyDescent="0.35">
      <c r="N38" s="1">
        <f t="shared" si="5"/>
        <v>38</v>
      </c>
      <c r="O38" s="1">
        <v>0.1421</v>
      </c>
    </row>
    <row r="39" spans="14:15" x14ac:dyDescent="0.35">
      <c r="N39" s="1">
        <f t="shared" si="5"/>
        <v>39</v>
      </c>
      <c r="O39" s="1">
        <v>0.14019999999999999</v>
      </c>
    </row>
    <row r="40" spans="14:15" x14ac:dyDescent="0.35">
      <c r="N40" s="1">
        <f t="shared" si="5"/>
        <v>40</v>
      </c>
      <c r="O40" s="1">
        <v>0.1386</v>
      </c>
    </row>
    <row r="41" spans="14:15" x14ac:dyDescent="0.35">
      <c r="N41" s="1">
        <f t="shared" si="5"/>
        <v>41</v>
      </c>
      <c r="O41" s="1">
        <v>0.13730000000000001</v>
      </c>
    </row>
    <row r="42" spans="14:15" x14ac:dyDescent="0.35">
      <c r="N42" s="1">
        <f t="shared" si="5"/>
        <v>42</v>
      </c>
      <c r="O42" s="1">
        <v>0.1353</v>
      </c>
    </row>
    <row r="43" spans="14:15" x14ac:dyDescent="0.35">
      <c r="N43" s="1">
        <f t="shared" si="5"/>
        <v>43</v>
      </c>
      <c r="O43" s="1">
        <v>0.13389999999999999</v>
      </c>
    </row>
    <row r="44" spans="14:15" x14ac:dyDescent="0.35">
      <c r="N44" s="1">
        <f t="shared" si="5"/>
        <v>44</v>
      </c>
      <c r="O44" s="1">
        <v>0.13220000000000001</v>
      </c>
    </row>
    <row r="45" spans="14:15" x14ac:dyDescent="0.35">
      <c r="N45" s="1">
        <f t="shared" si="5"/>
        <v>45</v>
      </c>
      <c r="O45" s="1">
        <v>0.13089999999999999</v>
      </c>
    </row>
    <row r="46" spans="14:15" x14ac:dyDescent="0.35">
      <c r="N46" s="1">
        <f t="shared" si="5"/>
        <v>46</v>
      </c>
      <c r="O46" s="1">
        <v>0.1293</v>
      </c>
    </row>
    <row r="47" spans="14:15" x14ac:dyDescent="0.35">
      <c r="N47" s="1">
        <f t="shared" si="5"/>
        <v>47</v>
      </c>
      <c r="O47" s="1">
        <v>0.12820000000000001</v>
      </c>
    </row>
    <row r="48" spans="14:15" x14ac:dyDescent="0.35">
      <c r="N48" s="1">
        <f t="shared" si="5"/>
        <v>48</v>
      </c>
      <c r="O48" s="1">
        <v>0.12690000000000001</v>
      </c>
    </row>
    <row r="49" spans="14:15" x14ac:dyDescent="0.35">
      <c r="N49" s="1">
        <f t="shared" si="5"/>
        <v>49</v>
      </c>
      <c r="O49" s="1">
        <v>0.12559999999999999</v>
      </c>
    </row>
    <row r="50" spans="14:15" x14ac:dyDescent="0.35">
      <c r="N50" s="1">
        <f t="shared" si="5"/>
        <v>50</v>
      </c>
      <c r="O50" s="1">
        <v>0.1246</v>
      </c>
    </row>
    <row r="51" spans="14:15" x14ac:dyDescent="0.35">
      <c r="N51" s="1" t="s">
        <v>9</v>
      </c>
      <c r="O51" s="3" t="s">
        <v>10</v>
      </c>
    </row>
  </sheetData>
  <mergeCells count="4">
    <mergeCell ref="N2:O2"/>
    <mergeCell ref="Q2:R2"/>
    <mergeCell ref="S2:T2"/>
    <mergeCell ref="Q26:R26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LookupTable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2023-10-13T12:48:12Z</dcterms:created>
  <dcterms:modified xsi:type="dcterms:W3CDTF">2023-10-23T15:17:04Z</dcterms:modified>
</cp:coreProperties>
</file>